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mfa-my.sharepoint.com/personal/karene_aakhus-saervoll_mfa_no/Documents/Documents/spm 1619/Levert til POL 270226/"/>
    </mc:Choice>
  </mc:AlternateContent>
  <xr:revisionPtr revIDLastSave="49" documentId="8_{2FE4D716-322D-4BE8-92F8-4B6147F7882B}" xr6:coauthVersionLast="47" xr6:coauthVersionMax="47" xr10:uidLastSave="{6F41BBEE-14F3-4FE1-856F-D9B5766B395F}"/>
  <workbookProtection workbookAlgorithmName="SHA-512" workbookHashValue="lT+Dcwe0yy9lGb6AaCI0atjJeNWUbclXe6mWH+QHI3/g2iby8ynMJsnllEt8f61EFJUFH8xq8fSxugX0GP0SCA==" workbookSaltValue="Aw/OE3DqMER/QKW/Uuhrug==" workbookSpinCount="100000" lockStructure="1"/>
  <bookViews>
    <workbookView xWindow="-110" yWindow="-110" windowWidth="19420" windowHeight="11500" firstSheet="17" activeTab="25" xr2:uid="{00000000-000D-0000-FFFF-FFFF00000000}"/>
  </bookViews>
  <sheets>
    <sheet name="Totalbeløp per mottaker" sheetId="27" r:id="rId1"/>
    <sheet name="Forklaring kap.post" sheetId="26" r:id="rId2"/>
    <sheet name="2000" sheetId="1" r:id="rId3"/>
    <sheet name="2001" sheetId="2" r:id="rId4"/>
    <sheet name="2002" sheetId="3" r:id="rId5"/>
    <sheet name="2003" sheetId="4" r:id="rId6"/>
    <sheet name="2004" sheetId="5" r:id="rId7"/>
    <sheet name="2005" sheetId="6" r:id="rId8"/>
    <sheet name="2006" sheetId="7" r:id="rId9"/>
    <sheet name="2007" sheetId="8" r:id="rId10"/>
    <sheet name="2008" sheetId="9" r:id="rId11"/>
    <sheet name="2009" sheetId="10" r:id="rId12"/>
    <sheet name="2010" sheetId="11" r:id="rId13"/>
    <sheet name="2011" sheetId="12" r:id="rId14"/>
    <sheet name="2012" sheetId="13" r:id="rId15"/>
    <sheet name="2013" sheetId="14" r:id="rId16"/>
    <sheet name="2014" sheetId="15" r:id="rId17"/>
    <sheet name="2015" sheetId="16" r:id="rId18"/>
    <sheet name="2016" sheetId="17" r:id="rId19"/>
    <sheet name="2017" sheetId="18" r:id="rId20"/>
    <sheet name="2018" sheetId="19" r:id="rId21"/>
    <sheet name="2019" sheetId="20" r:id="rId22"/>
    <sheet name="2020" sheetId="21" r:id="rId23"/>
    <sheet name="2021" sheetId="22" r:id="rId24"/>
    <sheet name="2022" sheetId="23" r:id="rId25"/>
    <sheet name="2023" sheetId="24" r:id="rId26"/>
    <sheet name="2024" sheetId="25" r:id="rId27"/>
  </sheets>
  <definedNames>
    <definedName name="_xlnm._FilterDatabase" localSheetId="2" hidden="1">'2000'!$A$1:$I$15</definedName>
    <definedName name="_xlnm._FilterDatabase" localSheetId="3" hidden="1">'2001'!$A$1:$M$20</definedName>
    <definedName name="_xlnm._FilterDatabase" localSheetId="4" hidden="1">'2002'!$A$1:$P$18</definedName>
    <definedName name="_xlnm._FilterDatabase" localSheetId="5" hidden="1">'2003'!$A$1:$M$18</definedName>
    <definedName name="_xlnm._FilterDatabase" localSheetId="6" hidden="1">'2004'!$A$1:$N$19</definedName>
    <definedName name="_xlnm._FilterDatabase" localSheetId="7" hidden="1">'2005'!$A$1:$N$21</definedName>
    <definedName name="_xlnm._FilterDatabase" localSheetId="8" hidden="1">'2006'!$A$1:$Q$25</definedName>
    <definedName name="_xlnm._FilterDatabase" localSheetId="9" hidden="1">'2007'!$A$1:$R$26</definedName>
    <definedName name="_xlnm._FilterDatabase" localSheetId="10" hidden="1">'2008'!$A$1:$Q$38</definedName>
    <definedName name="_xlnm._FilterDatabase" localSheetId="11" hidden="1">'2009'!$A$1:$S$34</definedName>
    <definedName name="_xlnm._FilterDatabase" localSheetId="12" hidden="1">'2010'!$A$1:$W$41</definedName>
    <definedName name="_xlnm._FilterDatabase" localSheetId="13" hidden="1">'2011'!$A$1:$V$28</definedName>
    <definedName name="_xlnm._FilterDatabase" localSheetId="14" hidden="1">'2012'!$A$1:$V$34</definedName>
    <definedName name="_xlnm._FilterDatabase" localSheetId="15" hidden="1">'2013'!$A$1:$W$38</definedName>
    <definedName name="_xlnm._FilterDatabase" localSheetId="16" hidden="1">'2014'!$A$1:$U$39</definedName>
    <definedName name="_xlnm._FilterDatabase" localSheetId="17" hidden="1">'2015'!$A$1:$R$36</definedName>
    <definedName name="_xlnm._FilterDatabase" localSheetId="18" hidden="1">'2016'!$A$1:$R$35</definedName>
    <definedName name="_xlnm._FilterDatabase" localSheetId="19" hidden="1">'2017'!$A$1:$M$27</definedName>
    <definedName name="_xlnm._FilterDatabase" localSheetId="20" hidden="1">'2018'!$A$1:$M$29</definedName>
    <definedName name="_xlnm._FilterDatabase" localSheetId="21" hidden="1">'2019'!$A$1:$N$28</definedName>
    <definedName name="_xlnm._FilterDatabase" localSheetId="22" hidden="1">'2020'!$A$1:$L$29</definedName>
    <definedName name="_xlnm._FilterDatabase" localSheetId="23" hidden="1">'2021'!$A$1:$N$30</definedName>
    <definedName name="_xlnm._FilterDatabase" localSheetId="24" hidden="1">'2022'!$A$1:$N$28</definedName>
    <definedName name="_xlnm._FilterDatabase" localSheetId="25" hidden="1">'2023'!$A$1:$P$32</definedName>
    <definedName name="_xlnm._FilterDatabase" localSheetId="26" hidden="1">'2024'!$A$1:$O$31</definedName>
    <definedName name="_xlnm._FilterDatabase" localSheetId="1" hidden="1">'Forklaring kap.post'!$A$1:$D$98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24" l="1"/>
  <c r="W4" i="13"/>
  <c r="W5" i="13"/>
  <c r="W2" i="13"/>
  <c r="W3" i="13"/>
  <c r="W7" i="13"/>
  <c r="W8" i="13"/>
  <c r="W9" i="13"/>
  <c r="W6" i="13"/>
  <c r="W10" i="13"/>
  <c r="W11" i="13"/>
  <c r="W12" i="13"/>
  <c r="W14" i="13"/>
  <c r="W15" i="13"/>
  <c r="W13" i="13"/>
  <c r="W17" i="13"/>
  <c r="W16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3" i="13"/>
  <c r="W32" i="13"/>
  <c r="W34" i="13"/>
  <c r="X4" i="14"/>
  <c r="X5" i="14"/>
  <c r="X2" i="14"/>
  <c r="X3" i="14"/>
  <c r="X7" i="14"/>
  <c r="X8" i="14"/>
  <c r="X6" i="14"/>
  <c r="X9" i="14"/>
  <c r="X10" i="14"/>
  <c r="X11" i="14"/>
  <c r="X12" i="14"/>
  <c r="X13" i="14"/>
  <c r="X15" i="14"/>
  <c r="X16" i="14"/>
  <c r="X14" i="14"/>
  <c r="X18" i="14"/>
  <c r="X17" i="14"/>
  <c r="X19" i="14"/>
  <c r="X20" i="14"/>
  <c r="X21" i="14"/>
  <c r="X22" i="14"/>
  <c r="X23" i="14"/>
  <c r="X24" i="14"/>
  <c r="X25" i="14"/>
  <c r="X26" i="14"/>
  <c r="X27" i="14"/>
  <c r="X28" i="14"/>
  <c r="X29" i="14"/>
  <c r="X30" i="14"/>
  <c r="X31" i="14"/>
  <c r="X32" i="14"/>
  <c r="X35" i="14"/>
  <c r="X33" i="14"/>
  <c r="X34" i="14"/>
  <c r="X38" i="14"/>
  <c r="X36" i="14"/>
  <c r="X37" i="14"/>
  <c r="V4" i="15"/>
  <c r="V2" i="15"/>
  <c r="V3" i="15"/>
  <c r="V5" i="15"/>
  <c r="V7" i="15"/>
  <c r="V6" i="15"/>
  <c r="V8" i="15"/>
  <c r="V9" i="15"/>
  <c r="V10" i="15"/>
  <c r="V11" i="15"/>
  <c r="V12" i="15"/>
  <c r="V13" i="15"/>
  <c r="V15" i="15"/>
  <c r="V16" i="15"/>
  <c r="V17" i="15"/>
  <c r="V14" i="15"/>
  <c r="V19" i="15"/>
  <c r="V18" i="15"/>
  <c r="V20" i="15"/>
  <c r="V21" i="15"/>
  <c r="V22" i="15"/>
  <c r="V23" i="15"/>
  <c r="V24" i="15"/>
  <c r="V25" i="15"/>
  <c r="V26" i="15"/>
  <c r="V27" i="15"/>
  <c r="V28" i="15"/>
  <c r="V29" i="15"/>
  <c r="V30" i="15"/>
  <c r="V31" i="15"/>
  <c r="V32" i="15"/>
  <c r="V33" i="15"/>
  <c r="V34" i="15"/>
  <c r="V35" i="15"/>
  <c r="V36" i="15"/>
  <c r="V37" i="15"/>
  <c r="V38" i="15"/>
  <c r="V39" i="15"/>
  <c r="S4" i="16"/>
  <c r="S2" i="16"/>
  <c r="S3" i="16"/>
  <c r="S5" i="16"/>
  <c r="S6" i="16"/>
  <c r="S7" i="16"/>
  <c r="S8" i="16"/>
  <c r="S9" i="16"/>
  <c r="S10" i="16"/>
  <c r="S11" i="16"/>
  <c r="S12" i="16"/>
  <c r="S13" i="16"/>
  <c r="S14" i="16"/>
  <c r="S15" i="16"/>
  <c r="S16" i="16"/>
  <c r="S19" i="16"/>
  <c r="S17" i="16"/>
  <c r="S18" i="16"/>
  <c r="S21" i="16"/>
  <c r="S20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4" i="17"/>
  <c r="S5" i="17"/>
  <c r="S2" i="17"/>
  <c r="S3" i="17"/>
  <c r="S7" i="17"/>
  <c r="S6" i="17"/>
  <c r="S8" i="17"/>
  <c r="S9" i="17"/>
  <c r="S10" i="17"/>
  <c r="S11" i="17"/>
  <c r="S12" i="17"/>
  <c r="S13" i="17"/>
  <c r="S14" i="17"/>
  <c r="S17" i="17"/>
  <c r="S15" i="17"/>
  <c r="S16" i="17"/>
  <c r="S19" i="17"/>
  <c r="S18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N4" i="18"/>
  <c r="N2" i="18"/>
  <c r="N3" i="18"/>
  <c r="N5" i="18"/>
  <c r="N6" i="18"/>
  <c r="N7" i="18"/>
  <c r="N8" i="18"/>
  <c r="N9" i="18"/>
  <c r="N10" i="18"/>
  <c r="N12" i="18"/>
  <c r="N15" i="18"/>
  <c r="N11" i="18"/>
  <c r="N13" i="18"/>
  <c r="N14" i="18"/>
  <c r="N17" i="18"/>
  <c r="N18" i="18"/>
  <c r="N16" i="18"/>
  <c r="N19" i="18"/>
  <c r="N20" i="18"/>
  <c r="N21" i="18"/>
  <c r="N22" i="18"/>
  <c r="N23" i="18"/>
  <c r="N24" i="18"/>
  <c r="N25" i="18"/>
  <c r="N27" i="18"/>
  <c r="N26" i="18"/>
  <c r="N4" i="19"/>
  <c r="N2" i="19"/>
  <c r="N3" i="19"/>
  <c r="N5" i="19"/>
  <c r="N6" i="19"/>
  <c r="N8" i="19"/>
  <c r="N7" i="19"/>
  <c r="N9" i="19"/>
  <c r="N10" i="19"/>
  <c r="N11" i="19"/>
  <c r="N12" i="19"/>
  <c r="N13" i="19"/>
  <c r="N15" i="19"/>
  <c r="N17" i="19"/>
  <c r="N14" i="19"/>
  <c r="N16" i="19"/>
  <c r="N18" i="19"/>
  <c r="N20" i="19"/>
  <c r="N21" i="19"/>
  <c r="N19" i="19"/>
  <c r="N22" i="19"/>
  <c r="N23" i="19"/>
  <c r="N24" i="19"/>
  <c r="N25" i="19"/>
  <c r="N26" i="19"/>
  <c r="N27" i="19"/>
  <c r="N29" i="19"/>
  <c r="N28" i="19"/>
  <c r="O4" i="20"/>
  <c r="O2" i="20"/>
  <c r="O3" i="20"/>
  <c r="O5" i="20"/>
  <c r="O6" i="20"/>
  <c r="O8" i="20"/>
  <c r="O7" i="20"/>
  <c r="O9" i="20"/>
  <c r="O10" i="20"/>
  <c r="O11" i="20"/>
  <c r="O12" i="20"/>
  <c r="O14" i="20"/>
  <c r="O16" i="20"/>
  <c r="O13" i="20"/>
  <c r="O15" i="20"/>
  <c r="O17" i="20"/>
  <c r="O19" i="20"/>
  <c r="O20" i="20"/>
  <c r="O18" i="20"/>
  <c r="O21" i="20"/>
  <c r="O22" i="20"/>
  <c r="O23" i="20"/>
  <c r="O24" i="20"/>
  <c r="O25" i="20"/>
  <c r="O26" i="20"/>
  <c r="O28" i="20"/>
  <c r="O27" i="20"/>
  <c r="M2" i="21"/>
  <c r="M5" i="21"/>
  <c r="M3" i="21"/>
  <c r="M4" i="21"/>
  <c r="M6" i="21"/>
  <c r="M7" i="21"/>
  <c r="M9" i="21"/>
  <c r="M8" i="21"/>
  <c r="M10" i="21"/>
  <c r="M11" i="21"/>
  <c r="M12" i="21"/>
  <c r="M13" i="21"/>
  <c r="M14" i="21"/>
  <c r="M16" i="21"/>
  <c r="M19" i="21"/>
  <c r="M15" i="21"/>
  <c r="M17" i="21"/>
  <c r="M18" i="21"/>
  <c r="M21" i="21"/>
  <c r="M22" i="21"/>
  <c r="M20" i="21"/>
  <c r="M23" i="21"/>
  <c r="M24" i="21"/>
  <c r="M25" i="21"/>
  <c r="M26" i="21"/>
  <c r="M27" i="21"/>
  <c r="M28" i="21"/>
  <c r="M29" i="21"/>
  <c r="O2" i="22"/>
  <c r="O5" i="22"/>
  <c r="O3" i="22"/>
  <c r="O4" i="22"/>
  <c r="O6" i="22"/>
  <c r="O7" i="22"/>
  <c r="O8" i="22"/>
  <c r="O10" i="22"/>
  <c r="O9" i="22"/>
  <c r="O11" i="22"/>
  <c r="O12" i="22"/>
  <c r="O13" i="22"/>
  <c r="O14" i="22"/>
  <c r="O16" i="22"/>
  <c r="O19" i="22"/>
  <c r="O15" i="22"/>
  <c r="O17" i="22"/>
  <c r="O18" i="22"/>
  <c r="O21" i="22"/>
  <c r="O22" i="22"/>
  <c r="O20" i="22"/>
  <c r="O23" i="22"/>
  <c r="O24" i="22"/>
  <c r="O25" i="22"/>
  <c r="O26" i="22"/>
  <c r="O27" i="22"/>
  <c r="O28" i="22"/>
  <c r="O29" i="22"/>
  <c r="O30" i="22"/>
  <c r="O4" i="23"/>
  <c r="O2" i="23"/>
  <c r="O3" i="23"/>
  <c r="O5" i="23"/>
  <c r="O6" i="23"/>
  <c r="O7" i="23"/>
  <c r="O9" i="23"/>
  <c r="O8" i="23"/>
  <c r="O10" i="23"/>
  <c r="O11" i="23"/>
  <c r="O12" i="23"/>
  <c r="O13" i="23"/>
  <c r="O14" i="23"/>
  <c r="O15" i="23"/>
  <c r="O16" i="23"/>
  <c r="O17" i="23"/>
  <c r="O19" i="23"/>
  <c r="O18" i="23"/>
  <c r="O20" i="23"/>
  <c r="O21" i="23"/>
  <c r="O22" i="23"/>
  <c r="O23" i="23"/>
  <c r="O24" i="23"/>
  <c r="O25" i="23"/>
  <c r="O26" i="23"/>
  <c r="O28" i="23"/>
  <c r="O27" i="23"/>
  <c r="Q2" i="24"/>
  <c r="Q5" i="24"/>
  <c r="Q3" i="24"/>
  <c r="Q4" i="24"/>
  <c r="Q6" i="24"/>
  <c r="Q7" i="24"/>
  <c r="Q8" i="24"/>
  <c r="Q9" i="24"/>
  <c r="Q10" i="24"/>
  <c r="Q11" i="24"/>
  <c r="Q12" i="24"/>
  <c r="Q13" i="24"/>
  <c r="Q14" i="24"/>
  <c r="Q17" i="24"/>
  <c r="Q15" i="24"/>
  <c r="Q16" i="24"/>
  <c r="Q19" i="24"/>
  <c r="Q18" i="24"/>
  <c r="Q20" i="24"/>
  <c r="Q21" i="24"/>
  <c r="Q22" i="24"/>
  <c r="Q23" i="24"/>
  <c r="Q24" i="24"/>
  <c r="Q25" i="24"/>
  <c r="Q26" i="24"/>
  <c r="Q27" i="24"/>
  <c r="Q28" i="24"/>
  <c r="Q29" i="24"/>
  <c r="Q30" i="24"/>
  <c r="Q31" i="24"/>
  <c r="P2" i="25"/>
  <c r="P3" i="25"/>
  <c r="P4" i="25"/>
  <c r="P5" i="25"/>
  <c r="P6" i="25"/>
  <c r="P7" i="25"/>
  <c r="P8" i="25"/>
  <c r="P9" i="25"/>
  <c r="P10" i="25"/>
  <c r="P11" i="25"/>
  <c r="P13" i="25"/>
  <c r="P12" i="25"/>
  <c r="P14" i="25"/>
  <c r="P17" i="25"/>
  <c r="P15" i="25"/>
  <c r="P16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1" i="25"/>
  <c r="P30" i="25"/>
  <c r="W3" i="12"/>
  <c r="W2" i="12"/>
  <c r="W4" i="12"/>
  <c r="W6" i="12"/>
  <c r="W5" i="12"/>
  <c r="W7" i="12"/>
  <c r="W8" i="12"/>
  <c r="W10" i="12"/>
  <c r="W9" i="12"/>
  <c r="W12" i="12"/>
  <c r="W11" i="12"/>
  <c r="W14" i="12"/>
  <c r="W13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X3" i="11"/>
  <c r="X4" i="11"/>
  <c r="X2" i="11"/>
  <c r="X6" i="11"/>
  <c r="X7" i="11"/>
  <c r="X8" i="11"/>
  <c r="X9" i="11"/>
  <c r="X10" i="11"/>
  <c r="X5" i="11"/>
  <c r="X11" i="11"/>
  <c r="X12" i="11"/>
  <c r="X13" i="11"/>
  <c r="X14" i="11"/>
  <c r="X16" i="11"/>
  <c r="X15" i="11"/>
  <c r="X19" i="11"/>
  <c r="X17" i="11"/>
  <c r="X18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8" i="11"/>
  <c r="X37" i="11"/>
  <c r="X39" i="11"/>
  <c r="X40" i="11"/>
  <c r="X41" i="11"/>
  <c r="T3" i="10"/>
  <c r="T2" i="10"/>
  <c r="T4" i="10"/>
  <c r="T5" i="10"/>
  <c r="T6" i="10"/>
  <c r="T7" i="10"/>
  <c r="T8" i="10"/>
  <c r="T9" i="10"/>
  <c r="T10" i="10"/>
  <c r="T13" i="10"/>
  <c r="T11" i="10"/>
  <c r="T12" i="10"/>
  <c r="T15" i="10"/>
  <c r="T14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R3" i="9"/>
  <c r="R2" i="9"/>
  <c r="R5" i="9"/>
  <c r="R6" i="9"/>
  <c r="R7" i="9"/>
  <c r="R8" i="9"/>
  <c r="R10" i="9"/>
  <c r="R4" i="9"/>
  <c r="R9" i="9"/>
  <c r="R11" i="9"/>
  <c r="R12" i="9"/>
  <c r="R13" i="9"/>
  <c r="R17" i="9"/>
  <c r="R14" i="9"/>
  <c r="R15" i="9"/>
  <c r="R16" i="9"/>
  <c r="R19" i="9"/>
  <c r="R18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S2" i="8"/>
  <c r="S5" i="8"/>
  <c r="S6" i="8"/>
  <c r="S3" i="8"/>
  <c r="S4" i="8"/>
  <c r="S7" i="8"/>
  <c r="S9" i="8"/>
  <c r="S8" i="8"/>
  <c r="S10" i="8"/>
  <c r="S11" i="8"/>
  <c r="S12" i="8"/>
  <c r="S15" i="8"/>
  <c r="S13" i="8"/>
  <c r="S14" i="8"/>
  <c r="S16" i="8"/>
  <c r="S17" i="8"/>
  <c r="S18" i="8"/>
  <c r="S19" i="8"/>
  <c r="S20" i="8"/>
  <c r="S21" i="8"/>
  <c r="S22" i="8"/>
  <c r="S23" i="8"/>
  <c r="S24" i="8"/>
  <c r="S25" i="8"/>
  <c r="S26" i="8"/>
  <c r="O2" i="6"/>
  <c r="O3" i="6"/>
  <c r="O4" i="6"/>
  <c r="O5" i="6"/>
  <c r="O6" i="6"/>
  <c r="O7" i="6"/>
  <c r="O8" i="6"/>
  <c r="O9" i="6"/>
  <c r="O11" i="6"/>
  <c r="O10" i="6"/>
  <c r="O12" i="6"/>
  <c r="O13" i="6"/>
  <c r="O14" i="6"/>
  <c r="O15" i="6"/>
  <c r="O16" i="6"/>
  <c r="O17" i="6"/>
  <c r="O18" i="6"/>
  <c r="O19" i="6"/>
  <c r="O20" i="6"/>
  <c r="O21" i="6"/>
  <c r="O2" i="5"/>
  <c r="O3" i="5"/>
  <c r="O4" i="5"/>
  <c r="O5" i="5"/>
  <c r="O6" i="5"/>
  <c r="O8" i="5"/>
  <c r="O7" i="5"/>
  <c r="O11" i="5"/>
  <c r="O9" i="5"/>
  <c r="O10" i="5"/>
  <c r="O12" i="5"/>
  <c r="O13" i="5"/>
  <c r="O14" i="5"/>
  <c r="O15" i="5"/>
  <c r="O16" i="5"/>
  <c r="O17" i="5"/>
  <c r="O18" i="5"/>
  <c r="O19" i="5"/>
  <c r="N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R2" i="7"/>
  <c r="R4" i="7"/>
  <c r="R5" i="7"/>
  <c r="R3" i="7"/>
  <c r="R6" i="7"/>
  <c r="R7" i="7"/>
  <c r="R8" i="7"/>
  <c r="R9" i="7"/>
  <c r="R10" i="7"/>
  <c r="R13" i="7"/>
  <c r="R11" i="7"/>
  <c r="R12" i="7"/>
  <c r="R14" i="7"/>
  <c r="R16" i="7"/>
  <c r="R15" i="7"/>
  <c r="R17" i="7"/>
  <c r="R18" i="7"/>
  <c r="R19" i="7"/>
  <c r="R20" i="7"/>
  <c r="R21" i="7"/>
  <c r="R22" i="7"/>
  <c r="R23" i="7"/>
  <c r="R24" i="7"/>
  <c r="R25" i="7"/>
  <c r="Q2" i="3"/>
  <c r="Q3" i="3"/>
  <c r="Q4" i="3"/>
  <c r="Q5" i="3"/>
  <c r="Q6" i="3"/>
  <c r="Q7" i="3"/>
  <c r="Q9" i="3"/>
  <c r="Q8" i="3"/>
  <c r="Q10" i="3"/>
  <c r="Q12" i="3"/>
  <c r="Q11" i="3"/>
  <c r="Q13" i="3"/>
  <c r="Q14" i="3"/>
  <c r="Q15" i="3"/>
  <c r="Q16" i="3"/>
  <c r="Q17" i="3"/>
  <c r="Q18" i="3"/>
  <c r="N2" i="2"/>
  <c r="N3" i="2"/>
  <c r="N4" i="2"/>
  <c r="N5" i="2"/>
  <c r="N6" i="2"/>
  <c r="N7" i="2"/>
  <c r="N8" i="2"/>
  <c r="N10" i="2"/>
  <c r="N9" i="2"/>
  <c r="N11" i="2"/>
  <c r="N12" i="2"/>
  <c r="N13" i="2"/>
  <c r="N14" i="2"/>
  <c r="N15" i="2"/>
  <c r="N16" i="2"/>
  <c r="N17" i="2"/>
  <c r="N18" i="2"/>
  <c r="N19" i="2"/>
  <c r="N20" i="2"/>
  <c r="J2" i="1"/>
  <c r="J3" i="1"/>
  <c r="J4" i="1"/>
  <c r="J5" i="1"/>
  <c r="J6" i="1"/>
  <c r="J7" i="1"/>
  <c r="J9" i="1"/>
  <c r="J8" i="1"/>
  <c r="J10" i="1"/>
  <c r="J11" i="1"/>
  <c r="J12" i="1"/>
  <c r="J13" i="1"/>
  <c r="J14" i="1"/>
  <c r="J15" i="1"/>
</calcChain>
</file>

<file path=xl/sharedStrings.xml><?xml version="1.0" encoding="utf-8"?>
<sst xmlns="http://schemas.openxmlformats.org/spreadsheetml/2006/main" count="1446" uniqueCount="306">
  <si>
    <t>03-OMRÅDET: OVERSIKT OVER INTERNASJONALE STIFTELSER MED STØTTE FRA UD I PERIODEN 2000-2024</t>
  </si>
  <si>
    <t>Avtalepartner</t>
  </si>
  <si>
    <t>Totalbeløp (i 1000 kr)</t>
  </si>
  <si>
    <t>ACRPS - Arab Center for Research and Policy Studies</t>
  </si>
  <si>
    <t>Aga Khan Foundation</t>
  </si>
  <si>
    <t>Aids Fonds</t>
  </si>
  <si>
    <t>AKTC - Aga Khan Trust for Culture</t>
  </si>
  <si>
    <t>Allerhand Institute</t>
  </si>
  <si>
    <t>APP - Africa Progress Panel Foundation</t>
  </si>
  <si>
    <t>Areopagos</t>
  </si>
  <si>
    <t>ATMS Foundation</t>
  </si>
  <si>
    <t>Basel Institute on Governance</t>
  </si>
  <si>
    <t>Berghof Foundation</t>
  </si>
  <si>
    <t>Blue Action Fund</t>
  </si>
  <si>
    <t>Carnegie Endowment for International Peace</t>
  </si>
  <si>
    <t>CDRSEE - Center for Democracy and Reconciliation in Southeast Europe</t>
  </si>
  <si>
    <t>CEI - Center for International Studies</t>
  </si>
  <si>
    <t>CIDOB - Barcelona Centre for International Affairs</t>
  </si>
  <si>
    <t>CITpax - The Toledo International Centre for Peace</t>
  </si>
  <si>
    <t>Clingendael - Netherlands Institute of International Relations</t>
  </si>
  <si>
    <t>CMI - Martti Ahtisaari Peace Foundation</t>
  </si>
  <si>
    <t>CNVP  - Connecting Natural Values and People Foundation</t>
  </si>
  <si>
    <t>COHRE - Centre On Housing Rights and Evictions</t>
  </si>
  <si>
    <t>Concept Foundation</t>
  </si>
  <si>
    <t>CSIS - Centre for Strategic and International Studies</t>
  </si>
  <si>
    <t>DAG - Dialogue Advisory Group</t>
  </si>
  <si>
    <t>Dance4Life</t>
  </si>
  <si>
    <t>DCA - DanChurchAid</t>
  </si>
  <si>
    <t>Dutch centrum inhemse volken</t>
  </si>
  <si>
    <t>ECNC - European Centre for Nature Conservation</t>
  </si>
  <si>
    <t>EED - European Endowment for Democracy</t>
  </si>
  <si>
    <t>EIP - European Institute of Peace</t>
  </si>
  <si>
    <t>EJF - Environmental Justice Foundation</t>
  </si>
  <si>
    <t>El Taller</t>
  </si>
  <si>
    <t>ETC Foundation</t>
  </si>
  <si>
    <t>EURISC Foundation</t>
  </si>
  <si>
    <t>Euro-Mediterranean Foundation of Support to Human Rights Defenders</t>
  </si>
  <si>
    <t>European Centre for Minority Issues</t>
  </si>
  <si>
    <t>FMEP - Foundation for Middle East Peace</t>
  </si>
  <si>
    <t>Fonden ARIJ International</t>
  </si>
  <si>
    <t>Foundation in support of ANPED</t>
  </si>
  <si>
    <t>Foundation pour l`Institut</t>
  </si>
  <si>
    <t>Free Press Unlimited</t>
  </si>
  <si>
    <t>FRIDE - Fundacion para las Relaciones Internacionales y el Dialogo Exterior</t>
  </si>
  <si>
    <t>FSD - Swiss Foundation For Mine Action</t>
  </si>
  <si>
    <t>Fundacion Triangulo</t>
  </si>
  <si>
    <t>Fundacja Wspolnota wielu Glosow</t>
  </si>
  <si>
    <t>Gapminder, Sverige</t>
  </si>
  <si>
    <t>Geneva Call</t>
  </si>
  <si>
    <t>GHRD - Global Human Rights Defence</t>
  </si>
  <si>
    <t>Global Forum for Health Research</t>
  </si>
  <si>
    <t>GMF - German Marshall Fund of the United States</t>
  </si>
  <si>
    <t>Gorongosa Restoration Project</t>
  </si>
  <si>
    <t>Graca Machel Trust</t>
  </si>
  <si>
    <t>GRI - GLOBAL REPORTING INITIATIVE</t>
  </si>
  <si>
    <t>GrowthAfrica Foundation</t>
  </si>
  <si>
    <t>GSMA Mobile for Development Foundation Inc.</t>
  </si>
  <si>
    <t>HealthAI</t>
  </si>
  <si>
    <t>Helene De Beir Foundation</t>
  </si>
  <si>
    <t>Henry Dunant Centre for Humanitarian Dialogue</t>
  </si>
  <si>
    <t>HERE - Geneva</t>
  </si>
  <si>
    <t>Hirondelle Foundation</t>
  </si>
  <si>
    <t>HIVOS</t>
  </si>
  <si>
    <t>Hommes de Parole</t>
  </si>
  <si>
    <t>Hunt Alternatives Fund</t>
  </si>
  <si>
    <t>ICCSS International Centre for Chemical Safety and Security</t>
  </si>
  <si>
    <t>ICDT - International Centre for Democratic Transition</t>
  </si>
  <si>
    <t>ICHRP - International Council on Human Rights Policy</t>
  </si>
  <si>
    <t>IDH - The Sustainable Trade Initiative</t>
  </si>
  <si>
    <t>IDI - INTOSAI Development Initiative</t>
  </si>
  <si>
    <t>Indochina Media Memorial Foundation</t>
  </si>
  <si>
    <t>INSO - International NGO Safety Organisation</t>
  </si>
  <si>
    <t>Integra Foundation</t>
  </si>
  <si>
    <t>INTERCOOPERATION - Foundation for Development and International Cooperation</t>
  </si>
  <si>
    <t>International Council on Human Rights</t>
  </si>
  <si>
    <t>ISD - Institute for Strategic Dialogue, The Trialogue Educational Trust</t>
  </si>
  <si>
    <t>ISISC - International Institution for Higher Studies in Criminal Science</t>
  </si>
  <si>
    <t>ITF Enhancing Human Security (previous Demining and Mine Victims Assistance)</t>
  </si>
  <si>
    <t>JRS - Jesuit Refugee Service</t>
  </si>
  <si>
    <t>Kvinna till Kvinna</t>
  </si>
  <si>
    <t>LLF - Legacy Landscapes Fund</t>
  </si>
  <si>
    <t>Martin Ennals Foundation</t>
  </si>
  <si>
    <t>MarViva Foundation</t>
  </si>
  <si>
    <t>Media21</t>
  </si>
  <si>
    <t>Mukwege Foundation</t>
  </si>
  <si>
    <t>MwB - Musicians without Borders</t>
  </si>
  <si>
    <t>NP - Nonviolent Peaceforce</t>
  </si>
  <si>
    <t>NWHF - Nordic World Heritage Foundation</t>
  </si>
  <si>
    <t>Olympic Aid</t>
  </si>
  <si>
    <t>Open Society Institute Assistance Foundation</t>
  </si>
  <si>
    <t>Oxfam International</t>
  </si>
  <si>
    <t>PANOS Institute</t>
  </si>
  <si>
    <t>PharmAccess Foundation</t>
  </si>
  <si>
    <t>RCNUWC - Red Cross Nordic United World College</t>
  </si>
  <si>
    <t>RET - The Foundation for the Refugee Education Trust</t>
  </si>
  <si>
    <t>RWI - Raoul Wallenberg Institute of Human Rights and Humanitarian Law</t>
  </si>
  <si>
    <t>SIPRI - Stockholm International Peace Research Institute</t>
  </si>
  <si>
    <t>SIWI - Stockholm International Water Institute</t>
  </si>
  <si>
    <t>SNV - Netherlands Development Organisation</t>
  </si>
  <si>
    <t>Solidaridad Network</t>
  </si>
  <si>
    <t>Stichting Burma Centrum Nederland</t>
  </si>
  <si>
    <t>Stiftung Deutsche Welthungerhilfe</t>
  </si>
  <si>
    <t>TBVI - Tuberculosis Vaccine Initiative</t>
  </si>
  <si>
    <t>TCF - The Century Foundation</t>
  </si>
  <si>
    <t>The American-Scandinavian Foundation</t>
  </si>
  <si>
    <t>The Global Center on Adaptation</t>
  </si>
  <si>
    <t>THE GLOBAL NETWORK OF PEOPLE LIVING WITH HIV/AIDS</t>
  </si>
  <si>
    <t>The H. John Heinz III Center for Science, Economics and Environment</t>
  </si>
  <si>
    <t>The Kofi Annan Foundation</t>
  </si>
  <si>
    <t>Thomson Foundation</t>
  </si>
  <si>
    <t>THP - The Hague Process on refugees and migration</t>
  </si>
  <si>
    <t>TNI - Transnational Institute</t>
  </si>
  <si>
    <t>WCF - Wild Chimpanzee Foundation</t>
  </si>
  <si>
    <t>Wetlands International</t>
  </si>
  <si>
    <t>WFM - World Federalist Movement</t>
  </si>
  <si>
    <t>WIF - Worldview International Foundation</t>
  </si>
  <si>
    <t>Woord en Daad</t>
  </si>
  <si>
    <t>World Press Photo</t>
  </si>
  <si>
    <t>WWB - Women's World Banking</t>
  </si>
  <si>
    <t>WWF - World Wildlife Fund</t>
  </si>
  <si>
    <t>Sum</t>
  </si>
  <si>
    <t>Kapittel</t>
  </si>
  <si>
    <t>Kapittelnavn</t>
  </si>
  <si>
    <t>Post</t>
  </si>
  <si>
    <t>Postnavn</t>
  </si>
  <si>
    <t>Bistand til Afrika</t>
  </si>
  <si>
    <t>Malawi</t>
  </si>
  <si>
    <t>Bistand til prioriterte land og regioner</t>
  </si>
  <si>
    <t>Hovedsamarbeidsland</t>
  </si>
  <si>
    <t>Humanitær bistand</t>
  </si>
  <si>
    <t>Nødhjelp og humanitær bistand, kan overf.</t>
  </si>
  <si>
    <t>Bistand til Asia</t>
  </si>
  <si>
    <t>Uganda</t>
  </si>
  <si>
    <t>Regionbevilgning for Afrika</t>
  </si>
  <si>
    <t>Tiltak i tidligere samarbeidsland</t>
  </si>
  <si>
    <t>Tiltak under utfasing</t>
  </si>
  <si>
    <t>Fred, sikkerhet og globalt samarbeid</t>
  </si>
  <si>
    <t>Fred og forsoning kan overf.</t>
  </si>
  <si>
    <t>Bistand til Afghanistan</t>
  </si>
  <si>
    <t>Bistand til Afghanistan og Pakistan</t>
  </si>
  <si>
    <t>Godt styresett</t>
  </si>
  <si>
    <t>Regionbevilgning for Asia</t>
  </si>
  <si>
    <t>Menneskerettigheter</t>
  </si>
  <si>
    <t>Menneskerettigheter, kan overf.</t>
  </si>
  <si>
    <t>Miljø og energi</t>
  </si>
  <si>
    <t>Bistand til Midtøsten</t>
  </si>
  <si>
    <t>Regionbevilgning for Midtøsten</t>
  </si>
  <si>
    <t>Bistand til Midtøsten og Nord-Afrika</t>
  </si>
  <si>
    <t>Regionbevilgning for Midtøsten og Nord-Afrika</t>
  </si>
  <si>
    <t>Bistand til Latin-Amerika</t>
  </si>
  <si>
    <t>Regionbevilgning for Latin-Amerika</t>
  </si>
  <si>
    <t>Bistand til Mellom-Amerika</t>
  </si>
  <si>
    <t>Regionbevilgning for Mellom-Amerika</t>
  </si>
  <si>
    <t>Opplysningsarbeid, organisasjonsliv og mellomfolkelig samarbeid</t>
  </si>
  <si>
    <t>Fredskorpset</t>
  </si>
  <si>
    <t>Frivillige organisasjoner</t>
  </si>
  <si>
    <t>Kulturtiltak</t>
  </si>
  <si>
    <t>Miljø og naturressursforvaltning</t>
  </si>
  <si>
    <t>Utredning, forskning, evaluering og kvalitetssikring</t>
  </si>
  <si>
    <t>Driftsutgifter</t>
  </si>
  <si>
    <t>Regionbevilgninger</t>
  </si>
  <si>
    <t>Midtøsten og Nord-Afrika, kan overf.</t>
  </si>
  <si>
    <t>Europa og Sentral-Asia, kan overf.</t>
  </si>
  <si>
    <t>Afghanistan, kan overf.</t>
  </si>
  <si>
    <t>Ukraina og naboland, kan overf.</t>
  </si>
  <si>
    <t>Afrika, kan overf.</t>
  </si>
  <si>
    <t>Asia, kan overf.</t>
  </si>
  <si>
    <t>Latin-Amerika og Karibia, kan overf.</t>
  </si>
  <si>
    <t>Sivilt samfunn og demokratiutvikling</t>
  </si>
  <si>
    <t>Helse</t>
  </si>
  <si>
    <t>Helse, kan overf.</t>
  </si>
  <si>
    <t>Sivilt samfunn</t>
  </si>
  <si>
    <t>Hiv/aids-tiltak via frivillige organisasjoner</t>
  </si>
  <si>
    <t>Tilskudd til frivillige organisasjoners opplysningsarbeid</t>
  </si>
  <si>
    <t>Kultur</t>
  </si>
  <si>
    <t>Internasjonale frivillige organisasjoner</t>
  </si>
  <si>
    <t>Internasjonale ikke-statlige organisasjoner og nettverk</t>
  </si>
  <si>
    <t>Internasjonale organisasjoner og nettverk</t>
  </si>
  <si>
    <t>Utvekslingsordninger gjennom Fredskorpset</t>
  </si>
  <si>
    <t>Generelle bidrag - FN-organisasjoner</t>
  </si>
  <si>
    <t>Tilskudd FN-organisasjoner</t>
  </si>
  <si>
    <t>Næringsutvikling</t>
  </si>
  <si>
    <t>Utdanning og forskning</t>
  </si>
  <si>
    <t>Utdanning, kan overf.</t>
  </si>
  <si>
    <t>Kunnskapsbanken og faglig samarbeid, kan overf.</t>
  </si>
  <si>
    <t>Utdanning, forskning og faglig samarbeid</t>
  </si>
  <si>
    <t>Styresett og offentlige institusjoner, kan overf.</t>
  </si>
  <si>
    <t>Næringsutvikling, landbruk og fornybar energi</t>
  </si>
  <si>
    <t>Bærekraftig jobbskaping, næringsutvikling og handel, kan overf.</t>
  </si>
  <si>
    <t>Bærekraftig næringsutvikling og handel, kan overf.</t>
  </si>
  <si>
    <t>Næringsutvikling og handel, kan overf.</t>
  </si>
  <si>
    <t>Overgangsbistand (GAP)</t>
  </si>
  <si>
    <t>Matsikkerhet, fisk og landbruk, kan overf.</t>
  </si>
  <si>
    <t>Klima, miljø og hav</t>
  </si>
  <si>
    <t>Miljø og klima, kan overf.</t>
  </si>
  <si>
    <t>Nødhjelp, humanitær bistand og menneskerettigheter</t>
  </si>
  <si>
    <t>Naturkatastrofer</t>
  </si>
  <si>
    <t>Nødhjelp og humanitær bistand</t>
  </si>
  <si>
    <t>Bærekraftig hav og tiltak mot marin forsøpling, kan overf.</t>
  </si>
  <si>
    <t>Humanitær bistand og menneskerettigheter</t>
  </si>
  <si>
    <t>Fred, forsoning og demokrati</t>
  </si>
  <si>
    <t>Fred, forsoning og demokratitiltak</t>
  </si>
  <si>
    <t>Generelle bidrag - andre organisasjoner</t>
  </si>
  <si>
    <t>Tilskudd</t>
  </si>
  <si>
    <t>Likestilling</t>
  </si>
  <si>
    <t>Likestilling, kan overf.</t>
  </si>
  <si>
    <t>ODA-godkjente land Balkan og andre ODA-godkjente OSSE-land</t>
  </si>
  <si>
    <t>ODA-godkjente land på Balkan</t>
  </si>
  <si>
    <t>ODA-godkjente land på Balkan og ander OSSE-land</t>
  </si>
  <si>
    <t>ODA-godkjente land på Balkan og andre ODA-godkjente OSSE-land</t>
  </si>
  <si>
    <t>Global sikkerhet, utvikling og nedrustning</t>
  </si>
  <si>
    <t>Utvikling og nedrustning</t>
  </si>
  <si>
    <t>Andre ODA-godkjente OSSE-land</t>
  </si>
  <si>
    <t>Sårbare grupper, kan overf.</t>
  </si>
  <si>
    <t>Forskning, kompetanseheving og evaluering</t>
  </si>
  <si>
    <t>Faglig samarbeid</t>
  </si>
  <si>
    <t>Miljø og bærekraftig utvikling mv.</t>
  </si>
  <si>
    <t>Internasjonale prosesser og konvensjoner</t>
  </si>
  <si>
    <t>Tilskudd til ymse tiltak</t>
  </si>
  <si>
    <t>Internasjonale miljøprosesser og bærekraftig utvikling</t>
  </si>
  <si>
    <t>Klima- og skogsatsingen</t>
  </si>
  <si>
    <t>Klima, miljø og fornybar energi</t>
  </si>
  <si>
    <t>Fornybar energi</t>
  </si>
  <si>
    <t>Kvinner og likestilling</t>
  </si>
  <si>
    <t>Kvinners rettigheter og likestilling</t>
  </si>
  <si>
    <t>Global helse og utdanning</t>
  </si>
  <si>
    <t>Global helse</t>
  </si>
  <si>
    <t>Globale helse- og vaksineinitiativ</t>
  </si>
  <si>
    <t>Vaksine og helse</t>
  </si>
  <si>
    <t>Andre helse- og aidstiltak</t>
  </si>
  <si>
    <t>Utdanning</t>
  </si>
  <si>
    <t>Sivilt samfunn, kan overf.</t>
  </si>
  <si>
    <t>FN-organisasjoner mv.</t>
  </si>
  <si>
    <t>FN og globale utfordringer</t>
  </si>
  <si>
    <t>Tilleggsmidler via FN-systemet mv.</t>
  </si>
  <si>
    <t>Gjeldslette og gjeldsrelaterte tiltak</t>
  </si>
  <si>
    <t>Gjeldsslette, betalingsbalansestøtte og kapasitetsbygging</t>
  </si>
  <si>
    <t>Prioriterte tema multi-kanaler</t>
  </si>
  <si>
    <t>Helse og utdanning</t>
  </si>
  <si>
    <t>Hiv/aids</t>
  </si>
  <si>
    <t>Menneskerettigheter, humanitær bistand og flyktningetiltak</t>
  </si>
  <si>
    <t>Fred og demokrati</t>
  </si>
  <si>
    <t>Tilskudd generelle tiltak</t>
  </si>
  <si>
    <t>ODA-godkjente land Balkan &amp; OSSE</t>
  </si>
  <si>
    <t>ODA-godkjente land Balkan og andre OSSE-land</t>
  </si>
  <si>
    <t>150 | 70</t>
  </si>
  <si>
    <t>150 | 71</t>
  </si>
  <si>
    <t>154 | 71</t>
  </si>
  <si>
    <t>161 | 70</t>
  </si>
  <si>
    <t>164 | 70</t>
  </si>
  <si>
    <t>191 | 70</t>
  </si>
  <si>
    <t>192 | 70</t>
  </si>
  <si>
    <t>192 | 71</t>
  </si>
  <si>
    <t>154 | 50</t>
  </si>
  <si>
    <t>154 | 73</t>
  </si>
  <si>
    <t>155 | 70</t>
  </si>
  <si>
    <t>158 | 1</t>
  </si>
  <si>
    <t>151 | 74</t>
  </si>
  <si>
    <t>152 | 73</t>
  </si>
  <si>
    <t>160 | 50</t>
  </si>
  <si>
    <t>160 | 70</t>
  </si>
  <si>
    <t>160 | 71</t>
  </si>
  <si>
    <t>160 | 73</t>
  </si>
  <si>
    <t>160 | 75</t>
  </si>
  <si>
    <t>163 | 71</t>
  </si>
  <si>
    <t>164 | 71</t>
  </si>
  <si>
    <t>165 | 1</t>
  </si>
  <si>
    <t>166 | 71</t>
  </si>
  <si>
    <t>173 | 70</t>
  </si>
  <si>
    <t>173 | 71</t>
  </si>
  <si>
    <t>150 | 73</t>
  </si>
  <si>
    <t>151 | 78</t>
  </si>
  <si>
    <t>170 | 76</t>
  </si>
  <si>
    <t>150 | 78</t>
  </si>
  <si>
    <t>150 | 79</t>
  </si>
  <si>
    <t>162 | 70</t>
  </si>
  <si>
    <t>153 | 78</t>
  </si>
  <si>
    <t>164 | 73</t>
  </si>
  <si>
    <t>163 | 70</t>
  </si>
  <si>
    <t>164 | 72</t>
  </si>
  <si>
    <t>168 | 70</t>
  </si>
  <si>
    <t>151 | 70</t>
  </si>
  <si>
    <t>152 | 70</t>
  </si>
  <si>
    <t>159 | 71</t>
  </si>
  <si>
    <t>159 | 72</t>
  </si>
  <si>
    <t>159 | 73</t>
  </si>
  <si>
    <t>159 | 75</t>
  </si>
  <si>
    <t>161 | 73</t>
  </si>
  <si>
    <t>162 | 71</t>
  </si>
  <si>
    <t>170 | 70</t>
  </si>
  <si>
    <t>152 | 78</t>
  </si>
  <si>
    <t>166 | 72</t>
  </si>
  <si>
    <t>151 | 72</t>
  </si>
  <si>
    <t>160 | 77</t>
  </si>
  <si>
    <t>166 | 73</t>
  </si>
  <si>
    <t>172 | 70</t>
  </si>
  <si>
    <t>163 | 72</t>
  </si>
  <si>
    <t>165 | 71</t>
  </si>
  <si>
    <t>166 | 74</t>
  </si>
  <si>
    <t>169 | 70</t>
  </si>
  <si>
    <t>169 | 71</t>
  </si>
  <si>
    <t>169 | 73</t>
  </si>
  <si>
    <t>159 | 76</t>
  </si>
  <si>
    <t>161 | 72</t>
  </si>
  <si>
    <t>159 | 77</t>
  </si>
  <si>
    <t>159 |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</si>
</sst>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4" formatCode="_-&quot;kr&quot;\ * #,##0.00_-;\-&quot;kr&quot;\ * #,##0.00_-;_-&quot;kr&quot;\ * &quot;-&quot;??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7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0" xfId="0" applyAlignment="1">
      <alignment wrapText="1"/>
    </xf>
    <xf numFmtId="41" fontId="1" fillId="0" borderId="1" xfId="0" applyNumberFormat="1" applyFont="1" applyBorder="1"/>
    <xf numFmtId="41" fontId="1" fillId="0" borderId="6" xfId="0" applyNumberFormat="1" applyFont="1" applyBorder="1"/>
    <xf numFmtId="41" fontId="1" fillId="0" borderId="8" xfId="0" applyNumberFormat="1" applyFont="1" applyBorder="1"/>
    <xf numFmtId="41" fontId="1" fillId="0" borderId="9" xfId="0" applyNumberFormat="1" applyFont="1" applyBorder="1"/>
    <xf numFmtId="41" fontId="5" fillId="0" borderId="3" xfId="0" applyNumberFormat="1" applyFont="1" applyBorder="1"/>
    <xf numFmtId="41" fontId="5" fillId="0" borderId="1" xfId="0" applyNumberFormat="1" applyFont="1" applyBorder="1"/>
    <xf numFmtId="41" fontId="5" fillId="0" borderId="8" xfId="0" applyNumberFormat="1" applyFont="1" applyBorder="1"/>
    <xf numFmtId="41" fontId="1" fillId="0" borderId="1" xfId="1" applyNumberFormat="1" applyFont="1" applyBorder="1"/>
    <xf numFmtId="41" fontId="1" fillId="0" borderId="6" xfId="1" applyNumberFormat="1" applyFont="1" applyBorder="1"/>
    <xf numFmtId="41" fontId="1" fillId="0" borderId="8" xfId="1" applyNumberFormat="1" applyFont="1" applyBorder="1"/>
    <xf numFmtId="41" fontId="1" fillId="0" borderId="9" xfId="1" applyNumberFormat="1" applyFont="1" applyBorder="1"/>
    <xf numFmtId="41" fontId="5" fillId="0" borderId="3" xfId="1" applyNumberFormat="1" applyFont="1" applyBorder="1"/>
    <xf numFmtId="41" fontId="5" fillId="0" borderId="1" xfId="1" applyNumberFormat="1" applyFont="1" applyBorder="1"/>
    <xf numFmtId="41" fontId="0" fillId="0" borderId="1" xfId="1" applyNumberFormat="1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4" fillId="4" borderId="10" xfId="0" applyFont="1" applyFill="1" applyBorder="1" applyAlignment="1">
      <alignment wrapText="1"/>
    </xf>
    <xf numFmtId="41" fontId="4" fillId="4" borderId="10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57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theme="4" tint="0.59999389629810485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5AEC7AA-D35B-465C-903E-47DC3CD7244F}" name="Table8" displayName="Table8" ref="A2:B119" totalsRowShown="0" headerRowDxfId="573" dataDxfId="571" headerRowBorderDxfId="572" tableBorderDxfId="570" totalsRowBorderDxfId="569">
  <autoFilter ref="A2:B119" xr:uid="{25AEC7AA-D35B-465C-903E-47DC3CD7244F}"/>
  <sortState xmlns:xlrd2="http://schemas.microsoft.com/office/spreadsheetml/2017/richdata2" ref="A3:B119">
    <sortCondition ref="A2:A119"/>
  </sortState>
  <tableColumns count="2">
    <tableColumn id="1" xr3:uid="{FFE9D1BD-B227-4C4E-8C53-B1E8DCCF25EF}" name="Avtalepartner" dataDxfId="568"/>
    <tableColumn id="3" xr3:uid="{AB3C8766-D4E7-40B8-9309-40D8CAC447E6}" name="Totalbeløp (i 1000 kr)" dataDxfId="567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6DC07FF-7FDB-410D-9D0A-1179473E5728}" name="Table10" displayName="Table10" ref="A1:S26" totalsRowShown="0" headerRowDxfId="419" dataDxfId="417" headerRowBorderDxfId="418" tableBorderDxfId="416" totalsRowBorderDxfId="415">
  <autoFilter ref="A1:S26" xr:uid="{00000000-0009-0000-0000-000007000000}"/>
  <sortState xmlns:xlrd2="http://schemas.microsoft.com/office/spreadsheetml/2017/richdata2" ref="A2:S26">
    <sortCondition ref="A1:A26"/>
  </sortState>
  <tableColumns count="19">
    <tableColumn id="1" xr3:uid="{C938A963-793F-4C0D-9DD6-1B6C35B964D2}" name="Avtalepartner" dataDxfId="414"/>
    <tableColumn id="2" xr3:uid="{A3815B76-60E6-4522-8BD9-1D038FC74F26}" name="150 | 78" dataDxfId="413"/>
    <tableColumn id="3" xr3:uid="{A48E6BBC-10B9-4D84-974C-017A744C260D}" name="151 | 78" dataDxfId="412"/>
    <tableColumn id="4" xr3:uid="{8BC65B4B-2E4E-4B43-A1BF-18D5B92A9E43}" name="153 | 78" dataDxfId="411"/>
    <tableColumn id="5" xr3:uid="{3C5B1A85-6D98-4254-9D25-7F76A718DFC8}" name="160 | 50" dataDxfId="410"/>
    <tableColumn id="6" xr3:uid="{29A5097F-6A72-415E-A5D6-109667C3BDB4}" name="160 | 73" dataDxfId="409"/>
    <tableColumn id="7" xr3:uid="{77D189A0-505C-4805-A6AA-852FF6D8AE16}" name="160 | 75" dataDxfId="408"/>
    <tableColumn id="8" xr3:uid="{BE414D64-372A-4EFA-A7ED-B9D7EA0E30D8}" name="162 | 70" dataDxfId="407"/>
    <tableColumn id="9" xr3:uid="{90C9DF6F-E803-440B-9A73-3FA0A5BB9959}" name="163 | 70" dataDxfId="406"/>
    <tableColumn id="10" xr3:uid="{20BF6EB7-E1F4-4C60-89CA-D965A9A80D23}" name="163 | 71" dataDxfId="405"/>
    <tableColumn id="11" xr3:uid="{E2C4B22A-7BEE-49D5-96D8-377944CFE8EE}" name="164 | 70" dataDxfId="404"/>
    <tableColumn id="12" xr3:uid="{6734EC69-7B8F-4019-A6E7-D85B192B4F54}" name="164 | 71" dataDxfId="403"/>
    <tableColumn id="13" xr3:uid="{2BCFAD03-C5CE-4A22-A310-7913AFE48E31}" name="164 | 72" dataDxfId="402"/>
    <tableColumn id="14" xr3:uid="{E111ED3B-5074-46F7-85FE-8AC5DB8E590D}" name="164 | 73" dataDxfId="401"/>
    <tableColumn id="15" xr3:uid="{217C6595-7605-4A91-9A0D-7BDEA387B191}" name="165 | 1" dataDxfId="400"/>
    <tableColumn id="16" xr3:uid="{34A97329-598B-4D2A-AFA2-A8BDB5B9D90A}" name="166 | 71" dataDxfId="399"/>
    <tableColumn id="17" xr3:uid="{7FB7FA49-BB02-46ED-BBB9-5919AA1109AA}" name="168 | 70" dataDxfId="398"/>
    <tableColumn id="18" xr3:uid="{29EDE119-E25F-4F8B-94E9-F54904121004}" name="170 | 76" dataDxfId="397"/>
    <tableColumn id="19" xr3:uid="{D7661682-6FD6-424B-BC86-18069E42335C}" name="Sum" dataDxfId="396">
      <calculatedColumnFormula>SUM(Table10[[#This Row],[150 | 78]:[170 | 76]])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80EE316-29AB-4574-8FF6-CFD877407765}" name="Table11" displayName="Table11" ref="A1:R38" totalsRowShown="0" headerRowDxfId="395" dataDxfId="393" headerRowBorderDxfId="394" tableBorderDxfId="392" totalsRowBorderDxfId="391">
  <autoFilter ref="A1:R38" xr:uid="{00000000-0009-0000-0000-000008000000}"/>
  <sortState xmlns:xlrd2="http://schemas.microsoft.com/office/spreadsheetml/2017/richdata2" ref="A2:R38">
    <sortCondition ref="A1:A38"/>
  </sortState>
  <tableColumns count="18">
    <tableColumn id="1" xr3:uid="{A6E9E7F9-3172-44FC-A921-953F65ECC066}" name="Avtalepartner" dataDxfId="390"/>
    <tableColumn id="2" xr3:uid="{5B8EB4F9-5576-4BD7-9C7F-61A6CC0DA1A7}" name="150 | 78" dataDxfId="389"/>
    <tableColumn id="3" xr3:uid="{EBBF9991-D91F-4BC3-8CF1-32F843738EDF}" name="151 | 78" dataDxfId="388"/>
    <tableColumn id="4" xr3:uid="{34CE828F-8B61-418A-B2CB-92831DE4B90F}" name="152 | 78" dataDxfId="387"/>
    <tableColumn id="5" xr3:uid="{0EC61C74-756D-4B51-BFCF-47E57898EA31}" name="153 | 78" dataDxfId="386"/>
    <tableColumn id="6" xr3:uid="{73101A78-62D7-463C-A277-0566F8187671}" name="160 | 50" dataDxfId="385"/>
    <tableColumn id="7" xr3:uid="{2FD24C50-ED8F-42BF-AA7B-F3E246BB2506}" name="160 | 73" dataDxfId="384"/>
    <tableColumn id="8" xr3:uid="{4983AD8D-C746-45BE-981C-49CA7450D82C}" name="160 | 75" dataDxfId="383"/>
    <tableColumn id="9" xr3:uid="{2025A027-7C3A-4D22-8555-878D64AA4BAE}" name="163 | 71" dataDxfId="382"/>
    <tableColumn id="10" xr3:uid="{3F8E5385-49D9-4801-A5F8-F9AB173147F5}" name="164 | 70" dataDxfId="381"/>
    <tableColumn id="11" xr3:uid="{A3D20549-8AF2-4742-99C4-5875E72E66BC}" name="164 | 71" dataDxfId="380"/>
    <tableColumn id="12" xr3:uid="{CEE353A2-8125-4A63-B6D7-D6668D742B76}" name="164 | 72" dataDxfId="379"/>
    <tableColumn id="13" xr3:uid="{2EBF610D-0107-422B-83D2-2738E8BDF8A6}" name="164 | 73" dataDxfId="378"/>
    <tableColumn id="14" xr3:uid="{3547023A-06CA-4D20-AF54-3202237B372B}" name="165 | 1" dataDxfId="377"/>
    <tableColumn id="15" xr3:uid="{70E092F2-2428-459E-829E-D83DCBBE7940}" name="166 | 72" dataDxfId="376"/>
    <tableColumn id="16" xr3:uid="{95677D16-9C0B-48B3-AC0E-FC4C04EF1CC1}" name="168 | 70" dataDxfId="375"/>
    <tableColumn id="17" xr3:uid="{62D83425-7458-49CE-9A08-7741CD14BB95}" name="170 | 76" dataDxfId="374"/>
    <tableColumn id="18" xr3:uid="{84F9A032-3F77-4CAA-966C-AC2B7B68C2F2}" name="Sum" dataDxfId="373">
      <calculatedColumnFormula>SUM(Table11[[#This Row],[150 | 78]:[170 | 76]])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15B35BC-06DB-423B-8796-C2A039123092}" name="Table12" displayName="Table12" ref="A1:T34" totalsRowShown="0" headerRowDxfId="372" dataDxfId="370" headerRowBorderDxfId="371" tableBorderDxfId="369" totalsRowBorderDxfId="368">
  <autoFilter ref="A1:T34" xr:uid="{00000000-0009-0000-0000-000009000000}"/>
  <sortState xmlns:xlrd2="http://schemas.microsoft.com/office/spreadsheetml/2017/richdata2" ref="A2:T34">
    <sortCondition ref="A1:A34"/>
  </sortState>
  <tableColumns count="20">
    <tableColumn id="1" xr3:uid="{2F03DAFB-2DD5-44BA-BB0D-B307A0F24DB6}" name="Avtalepartner" dataDxfId="367"/>
    <tableColumn id="2" xr3:uid="{C240996F-7776-433D-98B8-F212322A6008}" name="150 | 78" dataDxfId="366"/>
    <tableColumn id="3" xr3:uid="{F16DCA38-0C2C-4FA8-9253-C6EDADC74ABB}" name="151 | 72" dataDxfId="365"/>
    <tableColumn id="4" xr3:uid="{5ACF2E00-5DF2-447B-ADEB-C88665627E54}" name="151 | 78" dataDxfId="364"/>
    <tableColumn id="5" xr3:uid="{B3AB3540-3BCC-4602-92E2-C7DCE2195572}" name="153 | 78" dataDxfId="363"/>
    <tableColumn id="6" xr3:uid="{BA18A3C6-FB7B-4CB0-9B39-9ED0F4B025AB}" name="160 | 73" dataDxfId="362"/>
    <tableColumn id="7" xr3:uid="{67D51002-A407-4836-82E6-BA68B6081DB6}" name="160 | 75" dataDxfId="361"/>
    <tableColumn id="8" xr3:uid="{14767C0E-B09C-44CF-A3E9-A9D9D15D0921}" name="160 | 77" dataDxfId="360"/>
    <tableColumn id="9" xr3:uid="{8433A88A-B9E2-416D-9032-48DCC365E38D}" name="163 | 71" dataDxfId="359"/>
    <tableColumn id="10" xr3:uid="{DAB7B04F-FF8F-4FE5-AF60-2284A486B476}" name="164 | 70" dataDxfId="358"/>
    <tableColumn id="11" xr3:uid="{F068F47E-E059-435E-9DB3-5D3851D7E625}" name="164 | 71" dataDxfId="357"/>
    <tableColumn id="12" xr3:uid="{8A2C9E02-FD87-489A-A86C-1ECE01668851}" name="164 | 72" dataDxfId="356"/>
    <tableColumn id="13" xr3:uid="{615C1B99-DCF8-4E13-AC74-A9F66010BCA9}" name="164 | 73" dataDxfId="355"/>
    <tableColumn id="14" xr3:uid="{ECCB33DC-D51E-40B1-B0A7-D767E07CD7F3}" name="165 | 1" dataDxfId="354"/>
    <tableColumn id="15" xr3:uid="{14F0F1E2-FEC0-4403-8FBA-A6F23286627C}" name="166 | 72" dataDxfId="353"/>
    <tableColumn id="16" xr3:uid="{64F923AF-9A48-4E50-BC22-5F209AC78816}" name="166 | 73" dataDxfId="352"/>
    <tableColumn id="17" xr3:uid="{17D53307-21EE-4576-8CD3-6F37A81C6E51}" name="168 | 70" dataDxfId="351"/>
    <tableColumn id="18" xr3:uid="{FE2F16E9-1D7E-4AAF-8F39-73361A6A90AE}" name="170 | 76" dataDxfId="350"/>
    <tableColumn id="19" xr3:uid="{29DE6697-4A1F-4E1D-BF24-D7D26A2717C4}" name="172 | 70" dataDxfId="349"/>
    <tableColumn id="20" xr3:uid="{48FF4E43-9DFE-4351-A841-6B602591D2BD}" name="Sum" dataDxfId="348">
      <calculatedColumnFormula>SUM(Table12[[#This Row],[150 | 78]:[172 | 70]])</calculatedColumnFormula>
    </tableColumn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2B465A2-545B-401C-931D-96EF5E5B7370}" name="Table13" displayName="Table13" ref="A1:X41" totalsRowShown="0" headerRowDxfId="347" dataDxfId="345" headerRowBorderDxfId="346" tableBorderDxfId="344" totalsRowBorderDxfId="343">
  <autoFilter ref="A1:X41" xr:uid="{00000000-0009-0000-0000-00000A000000}"/>
  <sortState xmlns:xlrd2="http://schemas.microsoft.com/office/spreadsheetml/2017/richdata2" ref="A2:X41">
    <sortCondition ref="A1:A41"/>
  </sortState>
  <tableColumns count="24">
    <tableColumn id="1" xr3:uid="{BFD97826-9C77-4DB8-8805-9F7645FE4DAC}" name="Avtalepartner" dataDxfId="342"/>
    <tableColumn id="2" xr3:uid="{CA54DFD9-9013-49F0-ADC6-C776EC48C471}" name="150 | 78" dataDxfId="341"/>
    <tableColumn id="3" xr3:uid="{27DD6F47-5F43-441B-96B1-371DBDF929D3}" name="151 | 72" dataDxfId="340"/>
    <tableColumn id="4" xr3:uid="{983305E7-0B92-47C0-9C00-049BDB3B0021}" name="151 | 78" dataDxfId="339"/>
    <tableColumn id="5" xr3:uid="{0D64849A-4263-4978-8652-7DC6B2885354}" name="152 | 78" dataDxfId="338"/>
    <tableColumn id="6" xr3:uid="{D2FA68DA-D280-44A7-90F6-CFB568A8EAD0}" name="160 | 73" dataDxfId="337"/>
    <tableColumn id="7" xr3:uid="{31158225-0995-4F04-8713-172818EB7A44}" name="160 | 75" dataDxfId="336"/>
    <tableColumn id="8" xr3:uid="{C075D46D-41B2-4D72-9B42-D75AB4A436E1}" name="160 | 77" dataDxfId="335"/>
    <tableColumn id="9" xr3:uid="{31C1AA2F-9BF9-4BBD-8056-446FC4F35CF2}" name="161 | 70" dataDxfId="334"/>
    <tableColumn id="10" xr3:uid="{E38C5213-6BC1-495F-A59D-D642FBB21D8F}" name="162 | 70" dataDxfId="333"/>
    <tableColumn id="11" xr3:uid="{630C7259-1A83-4CF3-B3CB-90FEE18ADF74}" name="163 | 71" dataDxfId="332"/>
    <tableColumn id="12" xr3:uid="{308DE32B-3D55-4949-B8D3-306857434358}" name="163 | 72" dataDxfId="331"/>
    <tableColumn id="13" xr3:uid="{E0F8B2CB-8B14-4FED-81DC-9047F4187E63}" name="164 | 70" dataDxfId="330"/>
    <tableColumn id="14" xr3:uid="{9B4757B3-CD18-4DF6-B1E1-E661E62294DD}" name="164 | 71" dataDxfId="329"/>
    <tableColumn id="15" xr3:uid="{D45F7E80-024C-47F1-BAEB-CCE48FB90E09}" name="164 | 72" dataDxfId="328"/>
    <tableColumn id="16" xr3:uid="{42C26FF2-E280-4B44-97E2-D36897767A5A}" name="164 | 73" dataDxfId="327"/>
    <tableColumn id="17" xr3:uid="{BC9B761B-0897-47D7-98DC-FA5F38995A64}" name="165 | 1" dataDxfId="326"/>
    <tableColumn id="18" xr3:uid="{5319122C-B65D-4FC6-A7E8-17149DB899D5}" name="165 | 71" dataDxfId="325"/>
    <tableColumn id="19" xr3:uid="{175ACA9D-B0EE-432A-8D47-E2D59354888F}" name="166 | 71" dataDxfId="324"/>
    <tableColumn id="20" xr3:uid="{F247C1CB-692C-4CA4-97CF-9F3F9A9CD904}" name="166 | 72" dataDxfId="323"/>
    <tableColumn id="21" xr3:uid="{C7B385DE-4F26-4FFF-AF6A-C8ED3F7EAD9D}" name="166 | 73" dataDxfId="322"/>
    <tableColumn id="22" xr3:uid="{D1229DE4-285D-4BBF-A6FE-5DA5C57E65A5}" name="168 | 70" dataDxfId="321"/>
    <tableColumn id="23" xr3:uid="{CD2CBB69-AF54-4BB0-9919-BAF4AD7F6378}" name="172 | 70" dataDxfId="320"/>
    <tableColumn id="24" xr3:uid="{149F8E46-E009-4F05-9537-4B8EDD5F97B9}" name="Sum" dataDxfId="319">
      <calculatedColumnFormula>SUM(Table13[[#This Row],[150 | 78]:[172 | 70]])</calculatedColumn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AB450C4-2743-42B5-9C59-9202E29A4F2A}" name="Table14" displayName="Table14" ref="A1:W28" totalsRowShown="0" headerRowDxfId="318" dataDxfId="316" headerRowBorderDxfId="317" tableBorderDxfId="315" totalsRowBorderDxfId="314">
  <autoFilter ref="A1:W28" xr:uid="{00000000-0009-0000-0000-00000B000000}"/>
  <sortState xmlns:xlrd2="http://schemas.microsoft.com/office/spreadsheetml/2017/richdata2" ref="A2:W28">
    <sortCondition ref="A1:A28"/>
  </sortState>
  <tableColumns count="23">
    <tableColumn id="1" xr3:uid="{7F32CD77-8125-47DB-B0E2-1EC28794B7E3}" name="Avtalepartner" dataDxfId="313"/>
    <tableColumn id="2" xr3:uid="{8D85FF67-375C-477C-9F6D-E078166EB67B}" name="150 | 78" dataDxfId="312"/>
    <tableColumn id="3" xr3:uid="{E7D57B6C-4EEB-4453-8BCB-81AE9FC8BB70}" name="151 | 72" dataDxfId="311"/>
    <tableColumn id="4" xr3:uid="{E9FD1DEB-7B4D-4A58-B04B-3A5F117AED89}" name="151 | 78" dataDxfId="310"/>
    <tableColumn id="5" xr3:uid="{39052DA8-CFC5-40A5-9196-9FD15454C6E5}" name="152 | 78" dataDxfId="309"/>
    <tableColumn id="6" xr3:uid="{B143057A-29A9-4BE9-818D-C1E463881375}" name="153 | 78" dataDxfId="308"/>
    <tableColumn id="7" xr3:uid="{C9DE81F9-F350-4483-9C1B-87BF69FFDAA6}" name="160 | 73" dataDxfId="307"/>
    <tableColumn id="8" xr3:uid="{4FFF190F-7239-40AD-9BD6-4624C150162D}" name="160 | 75" dataDxfId="306"/>
    <tableColumn id="9" xr3:uid="{E345D52F-9B50-4ADC-BB22-02033C78412F}" name="160 | 77" dataDxfId="305"/>
    <tableColumn id="10" xr3:uid="{9A23EE99-A0CD-42CB-B25D-25B96B369A7D}" name="162 | 70" dataDxfId="304"/>
    <tableColumn id="11" xr3:uid="{535362A6-1782-4B5F-8858-BA2C709A8324}" name="163 | 70" dataDxfId="303"/>
    <tableColumn id="12" xr3:uid="{BA9EF6C2-55EE-4F8D-BC15-54C789F83E2A}" name="163 | 71" dataDxfId="302"/>
    <tableColumn id="13" xr3:uid="{FF9D89F7-E385-4295-B72A-3ADFB2ED6B81}" name="163 | 72" dataDxfId="301"/>
    <tableColumn id="14" xr3:uid="{B8430F4B-43AC-46D4-BF18-BA935B116185}" name="164 | 70" dataDxfId="300"/>
    <tableColumn id="15" xr3:uid="{B0407A31-2C4E-4126-B080-10497299BFF9}" name="164 | 71" dataDxfId="299"/>
    <tableColumn id="16" xr3:uid="{14AA313D-D982-46ED-ABFF-E50C865BFE3F}" name="164 | 72" dataDxfId="298"/>
    <tableColumn id="17" xr3:uid="{8BA96109-C30B-499F-B0B0-51E2BB79C04E}" name="164 | 73" dataDxfId="297"/>
    <tableColumn id="18" xr3:uid="{1B38C760-424E-47EC-8481-7C9308CB0418}" name="165 | 1" dataDxfId="296"/>
    <tableColumn id="19" xr3:uid="{575A3747-6225-4F40-B07B-7D80473515FF}" name="165 | 71" dataDxfId="295"/>
    <tableColumn id="20" xr3:uid="{46D37850-6D5B-4502-BF88-957A7E126545}" name="166 | 73" dataDxfId="294"/>
    <tableColumn id="21" xr3:uid="{8D0DD620-915E-42F0-A3B6-2B042A51D6EE}" name="168 | 70" dataDxfId="293"/>
    <tableColumn id="22" xr3:uid="{71982F70-DC0C-4520-83E8-47782451EDF3}" name="172 | 70" dataDxfId="292"/>
    <tableColumn id="23" xr3:uid="{77757573-92AC-4AC6-8E9F-F3C78B865577}" name="Sum" dataDxfId="291">
      <calculatedColumnFormula>SUM(Table14[[#This Row],[150 | 78]:[172 | 70]])</calculatedColumnFormula>
    </tableColumn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0A1477D-54C1-4E29-A126-6FBC7523F5B6}" name="Table15" displayName="Table15" ref="A1:W34" totalsRowShown="0" headerRowDxfId="290" dataDxfId="288" headerRowBorderDxfId="289" tableBorderDxfId="287" totalsRowBorderDxfId="286">
  <autoFilter ref="A1:W34" xr:uid="{00000000-0009-0000-0000-00000C000000}"/>
  <sortState xmlns:xlrd2="http://schemas.microsoft.com/office/spreadsheetml/2017/richdata2" ref="A2:W34">
    <sortCondition ref="A1:A34"/>
  </sortState>
  <tableColumns count="23">
    <tableColumn id="1" xr3:uid="{90A485B3-3482-49BD-8427-67AF4AC9C52A}" name="Avtalepartner" dataDxfId="285"/>
    <tableColumn id="2" xr3:uid="{EC05B287-2DDA-4A59-874C-165FFAF38167}" name="150 | 78" dataDxfId="284"/>
    <tableColumn id="3" xr3:uid="{554DC26A-1632-408E-AF65-AE76240FC771}" name="151 | 72" dataDxfId="283"/>
    <tableColumn id="4" xr3:uid="{594C9E13-38D0-4B99-998C-B5E5BDB9A99F}" name="151 | 78" dataDxfId="282"/>
    <tableColumn id="5" xr3:uid="{5BD9481B-DD7E-45F1-AE74-3E9B7FD4A312}" name="152 | 78" dataDxfId="281"/>
    <tableColumn id="6" xr3:uid="{0107FAB8-BF99-4477-AB5D-86C3F36B7BBF}" name="153 | 78" dataDxfId="280"/>
    <tableColumn id="7" xr3:uid="{B32903A7-5FA5-4E1C-90F3-7D8CFA69BB7A}" name="160 | 73" dataDxfId="279"/>
    <tableColumn id="8" xr3:uid="{D3A637B8-6596-44C6-B5D1-211EC394F1C0}" name="160 | 75" dataDxfId="278"/>
    <tableColumn id="9" xr3:uid="{13B2F9B2-85C5-489A-840D-B837334D821B}" name="160 | 77" dataDxfId="277"/>
    <tableColumn id="10" xr3:uid="{0ACD4A21-BFB4-4A6A-B203-7014FEF8CFC0}" name="161 | 70" dataDxfId="276"/>
    <tableColumn id="11" xr3:uid="{4ACDE40B-B633-4379-88B4-D118DF283FD7}" name="163 | 70" dataDxfId="275"/>
    <tableColumn id="12" xr3:uid="{4C0E48DE-BC74-47B4-AEF0-5B69FD3C600A}" name="163 | 71" dataDxfId="274"/>
    <tableColumn id="13" xr3:uid="{8577589D-9426-411F-9B9B-DBDA5578B1C8}" name="163 | 72" dataDxfId="273"/>
    <tableColumn id="14" xr3:uid="{645F3622-7CC8-4E09-9145-279F390E8C4F}" name="164 | 70" dataDxfId="272"/>
    <tableColumn id="15" xr3:uid="{3E034EAC-9202-4EE5-9DE4-9E1D4507338B}" name="164 | 71" dataDxfId="271"/>
    <tableColumn id="16" xr3:uid="{553F0592-5B93-4520-85DD-60A39B8478BC}" name="164 | 72" dataDxfId="270"/>
    <tableColumn id="17" xr3:uid="{D27459D8-4918-4224-8BE6-262934B94DCF}" name="164 | 73" dataDxfId="269"/>
    <tableColumn id="18" xr3:uid="{D3C5946F-3FA3-4EF5-8B19-5FE3FFDCCA56}" name="165 | 1" dataDxfId="268"/>
    <tableColumn id="19" xr3:uid="{01DE38B8-3A53-4D38-A33C-18C5B42BAD4B}" name="165 | 71" dataDxfId="267"/>
    <tableColumn id="20" xr3:uid="{2C7F0C14-CD49-4C07-BB19-D0DFBC22255F}" name="166 | 72" dataDxfId="266"/>
    <tableColumn id="21" xr3:uid="{55EE77D0-6BED-4878-BFC0-D32F45387B35}" name="166 | 73" dataDxfId="265"/>
    <tableColumn id="22" xr3:uid="{31B99083-5D09-4483-BC65-6B63F86CEBAE}" name="168 | 70" dataDxfId="264"/>
    <tableColumn id="23" xr3:uid="{CFE8E843-D028-4159-9F4D-CF0B94462ED3}" name="Sum" dataDxfId="263">
      <calculatedColumnFormula>SUM(Table15[[#This Row],[150 | 78]:[168 | 70]])</calculatedColumnFormula>
    </tableColumn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317AE0A-3138-4B86-9D88-3D2F9AA1D8C6}" name="Table16" displayName="Table16" ref="A1:X38" totalsRowShown="0" headerRowDxfId="262" dataDxfId="260" headerRowBorderDxfId="261" tableBorderDxfId="259" totalsRowBorderDxfId="258">
  <autoFilter ref="A1:X38" xr:uid="{00000000-0009-0000-0000-00000D000000}"/>
  <sortState xmlns:xlrd2="http://schemas.microsoft.com/office/spreadsheetml/2017/richdata2" ref="A2:X38">
    <sortCondition ref="A1:A38"/>
  </sortState>
  <tableColumns count="24">
    <tableColumn id="1" xr3:uid="{EC8DF616-2C61-424D-935E-845E26FDE343}" name="Avtalepartner" dataDxfId="257"/>
    <tableColumn id="2" xr3:uid="{5A1FDD1D-E39B-440B-A72D-1DCD97765D1A}" name="150 | 78" dataDxfId="256"/>
    <tableColumn id="3" xr3:uid="{E1817E5E-CECE-458B-A5CC-069050053668}" name="151 | 72" dataDxfId="255"/>
    <tableColumn id="4" xr3:uid="{3155F31D-9243-4EDA-A3A8-83A8B5833FAD}" name="151 | 78" dataDxfId="254"/>
    <tableColumn id="5" xr3:uid="{BC7EE322-3BB3-4D0E-8DDC-204EFAAFDAB8}" name="152 | 78" dataDxfId="253"/>
    <tableColumn id="6" xr3:uid="{E53D42F1-CFDD-4B80-A2CD-A399D8AAF97F}" name="153 | 78" dataDxfId="252"/>
    <tableColumn id="7" xr3:uid="{01D81D5F-22CD-4373-8269-2C246522CD20}" name="160 | 73" dataDxfId="251"/>
    <tableColumn id="8" xr3:uid="{95175FEE-C49B-438D-9492-F2C81D0030CC}" name="160 | 75" dataDxfId="250"/>
    <tableColumn id="9" xr3:uid="{DAB24571-8224-4A8A-AF0A-8D6A9F0C9EF3}" name="160 | 77" dataDxfId="249"/>
    <tableColumn id="10" xr3:uid="{AD695724-B3AE-4842-A54C-A2C5F13738CC}" name="162 | 70" dataDxfId="248"/>
    <tableColumn id="11" xr3:uid="{B3E60B04-A0CA-409C-8399-CB09899D8E06}" name="163 | 70" dataDxfId="247"/>
    <tableColumn id="12" xr3:uid="{B13DC870-CB00-4D40-8F3F-3D23E22D16DC}" name="163 | 71" dataDxfId="246"/>
    <tableColumn id="13" xr3:uid="{76604CE5-4D3C-442D-8AAA-858EA9AC7DC7}" name="163 | 72" dataDxfId="245"/>
    <tableColumn id="14" xr3:uid="{080D3AC6-773A-4F82-9619-6F9F71F3BB85}" name="164 | 70" dataDxfId="244"/>
    <tableColumn id="15" xr3:uid="{8CDF50E9-1E28-4517-81B6-1F2C17B14FAF}" name="164 | 71" dataDxfId="243"/>
    <tableColumn id="16" xr3:uid="{98353ECE-4528-4EF6-8433-E00EC425F4B6}" name="164 | 72" dataDxfId="242"/>
    <tableColumn id="17" xr3:uid="{466233FF-31A8-4A35-8B04-035EDBA50072}" name="164 | 73" dataDxfId="241"/>
    <tableColumn id="18" xr3:uid="{64950385-81C5-49E0-9FAF-ECC11ECECFB3}" name="166 | 73" dataDxfId="240"/>
    <tableColumn id="19" xr3:uid="{DE67D140-6850-47C4-A30B-0DCC22FB1019}" name="166 | 74" dataDxfId="239"/>
    <tableColumn id="20" xr3:uid="{524C002F-D805-4158-B2F3-E9F653E17D46}" name="168 | 70" dataDxfId="238"/>
    <tableColumn id="21" xr3:uid="{9513A3EC-EFDE-4F59-8539-0AACD218EFB0}" name="169 | 70" dataDxfId="237"/>
    <tableColumn id="22" xr3:uid="{2BDB5BB0-3510-489A-A8BE-B8850E882A7C}" name="169 | 71" dataDxfId="236"/>
    <tableColumn id="23" xr3:uid="{AB684D6E-69B1-428F-B314-34359D6AD770}" name="172 | 70" dataDxfId="235"/>
    <tableColumn id="24" xr3:uid="{8B1D6090-4E9C-4E33-A80D-1D4621483642}" name="Sum" dataDxfId="234">
      <calculatedColumnFormula>SUM(Table16[[#This Row],[150 | 78]:[172 | 70]])</calculatedColumnFormula>
    </tableColumn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AAB0061-6B57-4581-B26D-BF3E75943999}" name="Table17" displayName="Table17" ref="A1:V39" totalsRowShown="0" headerRowDxfId="233" dataDxfId="231" headerRowBorderDxfId="232" tableBorderDxfId="230" totalsRowBorderDxfId="229">
  <autoFilter ref="A1:V39" xr:uid="{00000000-0009-0000-0000-00000E000000}"/>
  <sortState xmlns:xlrd2="http://schemas.microsoft.com/office/spreadsheetml/2017/richdata2" ref="A2:V39">
    <sortCondition ref="A1:A39"/>
  </sortState>
  <tableColumns count="22">
    <tableColumn id="1" xr3:uid="{84AC0BE6-9D2D-49BE-99BD-C644FCFD25C6}" name="Avtalepartner" dataDxfId="228"/>
    <tableColumn id="2" xr3:uid="{12A80F71-DBA0-44D4-9454-28830154AAF1}" name="150 | 78" dataDxfId="227"/>
    <tableColumn id="3" xr3:uid="{35333935-1B52-4E5F-BA53-0C16DCEE2CEA}" name="151 | 72" dataDxfId="226"/>
    <tableColumn id="4" xr3:uid="{1219C293-C389-42C5-8B2B-616917E7B8E8}" name="151 | 78" dataDxfId="225"/>
    <tableColumn id="5" xr3:uid="{883230B1-594A-4EC7-84DC-6DA56B48C6D1}" name="160 | 73" dataDxfId="224"/>
    <tableColumn id="6" xr3:uid="{D40F9D92-02B5-4908-A2ED-765B70D29D4B}" name="160 | 75" dataDxfId="223"/>
    <tableColumn id="7" xr3:uid="{18B79446-9F58-4753-934C-89C3FA8AEB6C}" name="160 | 77" dataDxfId="222"/>
    <tableColumn id="8" xr3:uid="{6FB2BBF2-4907-4048-A6A2-B41A70D9C592}" name="162 | 70" dataDxfId="221"/>
    <tableColumn id="9" xr3:uid="{B62F9E46-226A-43A3-8D54-FCB3C573D55D}" name="163 | 70" dataDxfId="220"/>
    <tableColumn id="10" xr3:uid="{9B416C69-10CA-449F-B444-30433423176B}" name="163 | 71" dataDxfId="219"/>
    <tableColumn id="11" xr3:uid="{6C112D0E-9A9A-40F8-8C9E-B7C94EE582E3}" name="163 | 72" dataDxfId="218"/>
    <tableColumn id="12" xr3:uid="{0C250BC6-B8D3-487F-9540-AA825B2C52DA}" name="164 | 70" dataDxfId="217"/>
    <tableColumn id="13" xr3:uid="{73C78BAC-7BC6-4D62-AB77-3FF193C9B9ED}" name="164 | 71" dataDxfId="216"/>
    <tableColumn id="14" xr3:uid="{5202B699-2776-4F98-98A0-3770736BAF56}" name="164 | 72" dataDxfId="215"/>
    <tableColumn id="15" xr3:uid="{0991B97F-B260-42FD-BA0B-DFC4018D3100}" name="164 | 73" dataDxfId="214"/>
    <tableColumn id="16" xr3:uid="{E6A0F441-05DE-4ED9-88B5-F1B04A6FAAF2}" name="165 | 71" dataDxfId="213"/>
    <tableColumn id="17" xr3:uid="{45A7DB24-1BAA-4E6C-B307-6E6B1B1F31F6}" name="166 | 74" dataDxfId="212"/>
    <tableColumn id="18" xr3:uid="{C5B7BF55-B840-457A-B017-AC1D6C75B675}" name="168 | 70" dataDxfId="211"/>
    <tableColumn id="19" xr3:uid="{5DE0A7BA-1DA3-4751-9E14-09EBBDA4B82E}" name="169 | 71" dataDxfId="210"/>
    <tableColumn id="20" xr3:uid="{0B622161-503A-4FE2-B73E-9E56E3E99983}" name="170 | 76" dataDxfId="209"/>
    <tableColumn id="21" xr3:uid="{CEB0A139-56D7-4D1B-A827-9126CF74C31B}" name="172 | 70" dataDxfId="208"/>
    <tableColumn id="22" xr3:uid="{1CF91E79-BF16-4AFA-808A-42F85AB79C25}" name="Sum" dataDxfId="207">
      <calculatedColumnFormula>SUM(Table17[[#This Row],[150 | 78]:[172 | 70]])</calculatedColumnFormula>
    </tableColumn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058E549-42F2-4A29-9ACB-AE538F42BF97}" name="Table18" displayName="Table18" ref="A1:S36" totalsRowShown="0" headerRowDxfId="206" dataDxfId="204" headerRowBorderDxfId="205" tableBorderDxfId="203" totalsRowBorderDxfId="202">
  <autoFilter ref="A1:S36" xr:uid="{00000000-0009-0000-0000-00000F000000}"/>
  <sortState xmlns:xlrd2="http://schemas.microsoft.com/office/spreadsheetml/2017/richdata2" ref="A2:S36">
    <sortCondition ref="A1:A36"/>
  </sortState>
  <tableColumns count="19">
    <tableColumn id="1" xr3:uid="{670F9945-7015-4CCA-B34C-48C17A486970}" name="Avtalepartner" dataDxfId="201"/>
    <tableColumn id="2" xr3:uid="{7E0EED1C-F966-40DA-B972-95C25C36E561}" name="150 | 78" dataDxfId="200"/>
    <tableColumn id="3" xr3:uid="{F26AEC06-0D25-47CC-A8BB-F323DFF12281}" name="151 | 78" dataDxfId="199"/>
    <tableColumn id="4" xr3:uid="{F75A3BEF-0972-4A36-9326-66EEF5A175C0}" name="160 | 70" dataDxfId="198"/>
    <tableColumn id="5" xr3:uid="{28DC5889-7132-42C8-A843-6A1360DDEE61}" name="160 | 77" dataDxfId="197"/>
    <tableColumn id="6" xr3:uid="{4F0A2E20-AEDF-4A2F-A0E8-DB48A3D6AF0F}" name="163 | 70" dataDxfId="196"/>
    <tableColumn id="7" xr3:uid="{00D74573-3CB8-492E-94A8-7FD7CC2EC47D}" name="163 | 72" dataDxfId="195"/>
    <tableColumn id="8" xr3:uid="{EF15AE80-3841-4950-8539-0225F8392D9C}" name="164 | 70" dataDxfId="194"/>
    <tableColumn id="9" xr3:uid="{BA3D967A-15BE-4018-B1C5-C0AB962C6531}" name="164 | 71" dataDxfId="193"/>
    <tableColumn id="10" xr3:uid="{944E5937-7105-4E01-91F2-5A8B82A74006}" name="164 | 72" dataDxfId="192"/>
    <tableColumn id="11" xr3:uid="{8EC515F0-FF0E-4B55-9291-E775A8E03569}" name="164 | 73" dataDxfId="191"/>
    <tableColumn id="12" xr3:uid="{09EB74B2-00D5-401C-A01C-5338363753E7}" name="165 | 71" dataDxfId="190"/>
    <tableColumn id="13" xr3:uid="{97B59F07-515C-4EA0-8D5A-102CEE78A9E6}" name="166 | 74" dataDxfId="189"/>
    <tableColumn id="14" xr3:uid="{5752C8E0-5BCA-4856-9F09-B8D9468FEEFF}" name="168 | 70" dataDxfId="188"/>
    <tableColumn id="15" xr3:uid="{65B6CDEE-C852-42EB-AFEF-22BDB0AD1DC4}" name="169 | 70" dataDxfId="187"/>
    <tableColumn id="16" xr3:uid="{098C9F48-BBAA-4C84-B76F-2BE6726E9314}" name="169 | 73" dataDxfId="186"/>
    <tableColumn id="17" xr3:uid="{9E4B0A12-862A-4401-A677-1D49CCACFA35}" name="170 | 76" dataDxfId="185"/>
    <tableColumn id="18" xr3:uid="{44203ED9-DF52-4ACE-9217-37CB43E5B1A8}" name="172 | 70" dataDxfId="184"/>
    <tableColumn id="19" xr3:uid="{17648146-EF53-41A3-9116-7106625468C0}" name="Sum" dataDxfId="183">
      <calculatedColumnFormula>SUM(Table18[[#This Row],[150 | 78]:[172 | 70]])</calculatedColumnFormula>
    </tableColumn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0E21514-B5D3-4A8A-97F0-2DA92BCAFDB4}" name="Table19" displayName="Table19" ref="A1:S35" totalsRowShown="0" headerRowDxfId="182" dataDxfId="180" headerRowBorderDxfId="181" tableBorderDxfId="179" totalsRowBorderDxfId="178">
  <autoFilter ref="A1:S35" xr:uid="{00000000-0009-0000-0000-000010000000}"/>
  <sortState xmlns:xlrd2="http://schemas.microsoft.com/office/spreadsheetml/2017/richdata2" ref="A2:S35">
    <sortCondition ref="A1:A35"/>
  </sortState>
  <tableColumns count="19">
    <tableColumn id="1" xr3:uid="{58FBDD69-FE53-4B55-86AE-845CD4189038}" name="Avtalepartner" dataDxfId="177"/>
    <tableColumn id="2" xr3:uid="{C9FABCED-3ECE-4CA7-ADFE-5D773CD403C8}" name="150 | 78" dataDxfId="176"/>
    <tableColumn id="3" xr3:uid="{DC78BD56-EA4F-4C80-9498-53A5C0C350C4}" name="151 | 78" dataDxfId="175"/>
    <tableColumn id="4" xr3:uid="{16C46D9B-E8BF-4C9D-92B5-A8DC0F8B3EE8}" name="160 | 70" dataDxfId="174"/>
    <tableColumn id="5" xr3:uid="{301BE120-3A69-47F2-9B6F-DF5DC54E0701}" name="160 | 77" dataDxfId="173"/>
    <tableColumn id="6" xr3:uid="{71E3A7B8-27E7-402E-8931-9C371ABD67FC}" name="162 | 70" dataDxfId="172"/>
    <tableColumn id="7" xr3:uid="{4FDB792E-09F9-4CCA-89D0-7E1F1C63284F}" name="163 | 70" dataDxfId="171"/>
    <tableColumn id="8" xr3:uid="{5E8DAF6F-7607-4A76-89CC-488F0254BC89}" name="163 | 72" dataDxfId="170"/>
    <tableColumn id="9" xr3:uid="{DAE7CEC8-CCFB-4715-8E60-B9C04F1363B4}" name="164 | 70" dataDxfId="169"/>
    <tableColumn id="10" xr3:uid="{242D97AC-4185-4139-8C41-5ABFC3B2BED0}" name="164 | 71" dataDxfId="168"/>
    <tableColumn id="11" xr3:uid="{BD695B13-8895-4C2D-9DAF-7945E0FDA432}" name="164 | 72" dataDxfId="167"/>
    <tableColumn id="12" xr3:uid="{50192A5B-C261-4994-81F8-B36F71AEAC85}" name="164 | 73" dataDxfId="166"/>
    <tableColumn id="13" xr3:uid="{3DB1A456-B928-4E2C-AD86-D12F7D2F5861}" name="165 | 71" dataDxfId="165"/>
    <tableColumn id="14" xr3:uid="{B377696A-E6E6-4F8E-A857-BBAD505A0809}" name="166 | 74" dataDxfId="164"/>
    <tableColumn id="15" xr3:uid="{E10FB082-B629-41BD-BD47-1534B26FDA3A}" name="168 | 70" dataDxfId="163"/>
    <tableColumn id="16" xr3:uid="{3BA89DE7-5BFB-4E74-876C-229772FAFD2D}" name="169 | 70" dataDxfId="162"/>
    <tableColumn id="17" xr3:uid="{DFD2CAFD-BB66-46F6-B050-96198A82D501}" name="169 | 73" dataDxfId="161"/>
    <tableColumn id="18" xr3:uid="{2C871ED5-600D-4710-8F55-A67A7E62F11F}" name="170 | 76" dataDxfId="160"/>
    <tableColumn id="19" xr3:uid="{CFC7D63F-2BC2-4DBA-8833-48A0526BBDA2}" name="Sum" dataDxfId="159">
      <calculatedColumnFormula>SUM(Table19[[#This Row],[150 | 78]:[170 | 76]])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D5BE103-D1DD-4726-8489-A4AD034A2E4E}" name="Table7" displayName="Table7" ref="A1:D98" totalsRowShown="0" headerRowDxfId="566" dataDxfId="564" headerRowBorderDxfId="565" tableBorderDxfId="563" totalsRowBorderDxfId="562">
  <autoFilter ref="A1:D98" xr:uid="{00000000-0009-0000-0000-000019000000}"/>
  <tableColumns count="4">
    <tableColumn id="1" xr3:uid="{B92157FA-77B2-479F-9FC2-9FD231F4FB47}" name="Kapittel" dataDxfId="561"/>
    <tableColumn id="2" xr3:uid="{28544ACF-BFEB-4652-AA00-0DC226603E16}" name="Kapittelnavn" dataDxfId="560"/>
    <tableColumn id="3" xr3:uid="{54F105C0-9282-47D0-B869-D611AAF73E77}" name="Post" dataDxfId="559"/>
    <tableColumn id="4" xr3:uid="{455FA7C6-ADFA-4666-8014-D8A7FFE79493}" name="Postnavn" dataDxfId="558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EAC95C0-6671-4638-9663-A9AC29B191BE}" name="Table20" displayName="Table20" ref="A1:N27" totalsRowShown="0" headerRowDxfId="158" dataDxfId="156" headerRowBorderDxfId="157" tableBorderDxfId="155" totalsRowBorderDxfId="154">
  <autoFilter ref="A1:N27" xr:uid="{00000000-0009-0000-0000-000011000000}"/>
  <sortState xmlns:xlrd2="http://schemas.microsoft.com/office/spreadsheetml/2017/richdata2" ref="A2:N27">
    <sortCondition ref="A1:A27"/>
  </sortState>
  <tableColumns count="14">
    <tableColumn id="1" xr3:uid="{98CBAD30-B3FD-405A-A8A0-DE968E899B9B}" name="Avtalepartner" dataDxfId="153"/>
    <tableColumn id="2" xr3:uid="{67E2F725-D32B-4B89-B8F6-B3561E8E7243}" name="150 | 78" dataDxfId="152"/>
    <tableColumn id="3" xr3:uid="{7D0F06FF-1424-4CDF-9F2E-441BA2AE5A65}" name="151 | 78" dataDxfId="151"/>
    <tableColumn id="4" xr3:uid="{C59B4A63-D74E-49DC-A4A9-703E2D3242B1}" name="160 | 70" dataDxfId="150"/>
    <tableColumn id="5" xr3:uid="{F9B4A2EB-4001-40D2-A0E6-6965E83BF0C7}" name="163 | 70" dataDxfId="149"/>
    <tableColumn id="6" xr3:uid="{13CFC83B-E0D9-4D79-912E-807148686CB0}" name="163 | 72" dataDxfId="148"/>
    <tableColumn id="7" xr3:uid="{36C511BB-4EF8-4984-B65E-CF5BB8441BDD}" name="164 | 70" dataDxfId="147"/>
    <tableColumn id="8" xr3:uid="{5046D3F5-A5DA-4B16-A4A6-E8FDCA22508B}" name="164 | 71" dataDxfId="146"/>
    <tableColumn id="9" xr3:uid="{8C2E9F5F-9FE9-4D1D-83BE-EBDF65F22510}" name="165 | 71" dataDxfId="145"/>
    <tableColumn id="10" xr3:uid="{4E035D99-C2F5-487D-80BC-0DE177E89497}" name="166 | 74" dataDxfId="144"/>
    <tableColumn id="11" xr3:uid="{EA2AF2B2-155A-4505-B229-FBC4A5BA4D92}" name="168 | 70" dataDxfId="143"/>
    <tableColumn id="12" xr3:uid="{B23C2B0D-2309-45C2-9768-19C66F8772C7}" name="169 | 70" dataDxfId="142"/>
    <tableColumn id="13" xr3:uid="{1F34C50C-C328-42E0-BEEF-DACC03B7197F}" name="169 | 73" dataDxfId="141"/>
    <tableColumn id="14" xr3:uid="{56649CFB-7516-479A-A48E-8DCB5E27E064}" name="Sum" dataDxfId="140">
      <calculatedColumnFormula>SUM(Table20[[#This Row],[150 | 78]:[169 | 73]])</calculatedColumnFormula>
    </tableColumn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BB04AC9-76A9-4F9F-85B7-5FE88B9264F8}" name="Table21" displayName="Table21" ref="A1:N29" totalsRowShown="0" headerRowDxfId="139" dataDxfId="137" headerRowBorderDxfId="138" tableBorderDxfId="136" totalsRowBorderDxfId="135">
  <autoFilter ref="A1:N29" xr:uid="{00000000-0009-0000-0000-000012000000}"/>
  <sortState xmlns:xlrd2="http://schemas.microsoft.com/office/spreadsheetml/2017/richdata2" ref="A2:N29">
    <sortCondition ref="A1:A29"/>
  </sortState>
  <tableColumns count="14">
    <tableColumn id="1" xr3:uid="{F6E21397-FB5C-44A4-87F8-16E22A79AA82}" name="Avtalepartner" dataDxfId="134"/>
    <tableColumn id="2" xr3:uid="{606E593A-BCBF-48E3-A3E6-432C640DE4C4}" name="150 | 78" dataDxfId="133"/>
    <tableColumn id="3" xr3:uid="{830EA662-66EC-4F97-B5E3-DEEBD9D5B5B4}" name="151 | 78" dataDxfId="132"/>
    <tableColumn id="4" xr3:uid="{C34C0F87-335A-4CB5-92E5-49C66DE4F439}" name="160 | 70" dataDxfId="131"/>
    <tableColumn id="5" xr3:uid="{8DACA152-9CA9-4921-885D-EFAE3C0ABEC4}" name="161 | 70" dataDxfId="130"/>
    <tableColumn id="6" xr3:uid="{D45CBECC-D456-47A9-A08C-6A5D80BAB510}" name="163 | 70" dataDxfId="129"/>
    <tableColumn id="7" xr3:uid="{D6468218-552A-4CB5-B360-01F44E27D15A}" name="163 | 72" dataDxfId="128"/>
    <tableColumn id="8" xr3:uid="{B914D6F8-E383-441F-902B-FAA8F9D9F703}" name="164 | 70" dataDxfId="127"/>
    <tableColumn id="9" xr3:uid="{DCCBC58B-4BAE-439D-A47B-FA20ABCC5ED9}" name="164 | 71" dataDxfId="126"/>
    <tableColumn id="10" xr3:uid="{FF587DB8-8834-4E22-B8F6-CB4D4E272167}" name="165 | 71" dataDxfId="125"/>
    <tableColumn id="11" xr3:uid="{676B4C7B-2E6B-4FE7-AA11-9A6BF1DF4957}" name="166 | 74" dataDxfId="124"/>
    <tableColumn id="12" xr3:uid="{1439E834-7C04-4756-889D-4F4DD1C97965}" name="168 | 70" dataDxfId="123"/>
    <tableColumn id="13" xr3:uid="{53ED38F1-2FE7-4EDC-9872-3701E85B4D9E}" name="169 | 70" dataDxfId="122"/>
    <tableColumn id="14" xr3:uid="{CA1D0D5F-EFA5-43A5-A57E-3C507A63CB75}" name="Sum" dataDxfId="121">
      <calculatedColumnFormula>SUM(Table21[[#This Row],[150 | 78]:[169 | 70]])</calculatedColumnFormula>
    </tableColumn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8B90C53-3032-4B77-A9C8-3255661BF1A2}" name="Table22" displayName="Table22" ref="A1:O28" totalsRowShown="0" headerRowDxfId="120" dataDxfId="118" headerRowBorderDxfId="119" tableBorderDxfId="117" totalsRowBorderDxfId="116">
  <autoFilter ref="A1:O28" xr:uid="{00000000-0009-0000-0000-000013000000}"/>
  <sortState xmlns:xlrd2="http://schemas.microsoft.com/office/spreadsheetml/2017/richdata2" ref="A2:O28">
    <sortCondition ref="A1:A28"/>
  </sortState>
  <tableColumns count="15">
    <tableColumn id="1" xr3:uid="{993FB761-BC29-4944-A23A-60D111663675}" name="Avtalepartner" dataDxfId="115"/>
    <tableColumn id="2" xr3:uid="{D2FB1BE9-D7A9-4FF5-A5F6-DF005CBE981C}" name="150 | 70" dataDxfId="114"/>
    <tableColumn id="3" xr3:uid="{C690B662-1B6D-4A03-9574-F54A5A63EEAE}" name="151 | 70" dataDxfId="113"/>
    <tableColumn id="4" xr3:uid="{1CCD4E7B-8544-4725-B1E5-A5A29A8587F2}" name="152 | 70" dataDxfId="112"/>
    <tableColumn id="5" xr3:uid="{795618C5-40C3-4A74-A652-6D5AA1DA3FD0}" name="159 | 71" dataDxfId="111"/>
    <tableColumn id="6" xr3:uid="{88886A4D-4436-4745-9DF0-DAFBFD663715}" name="159 | 72" dataDxfId="110"/>
    <tableColumn id="7" xr3:uid="{4C02F3DF-1EA2-45A0-85F7-63B47302D23A}" name="159 | 75" dataDxfId="109"/>
    <tableColumn id="8" xr3:uid="{821A38C8-4490-4AA9-830D-139E90812393}" name="159 | 76" dataDxfId="108"/>
    <tableColumn id="9" xr3:uid="{89F0FF2C-76EE-4309-859F-83251EA997C9}" name="160 | 70" dataDxfId="107"/>
    <tableColumn id="10" xr3:uid="{20BA1CA3-5325-4134-9FE0-66C74005E763}" name="161 | 70" dataDxfId="106"/>
    <tableColumn id="11" xr3:uid="{6A619766-F3A1-43E4-9986-992AA22BF717}" name="161 | 72" dataDxfId="105"/>
    <tableColumn id="12" xr3:uid="{4738FC83-F7A6-4376-B527-03C9739C2FA2}" name="162 | 70" dataDxfId="104"/>
    <tableColumn id="13" xr3:uid="{835EDA57-1F0A-4658-A905-1D9D255FDC3D}" name="164 | 70" dataDxfId="103"/>
    <tableColumn id="14" xr3:uid="{3B464694-5832-41FB-8C9C-2C817CC2FB8A}" name="170 | 70" dataDxfId="102"/>
    <tableColumn id="15" xr3:uid="{18518140-0EE3-413C-A5C4-4D452FE2E41C}" name="Sum" dataDxfId="101">
      <calculatedColumnFormula>SUM(Table22[[#This Row],[150 | 70]:[170 | 70]])</calculatedColumnFormula>
    </tableColumn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C6D0519-1F46-4859-9730-858A36DC7B07}" name="Table23" displayName="Table23" ref="A1:M29" totalsRowShown="0" headerRowDxfId="100" dataDxfId="98" headerRowBorderDxfId="99" tableBorderDxfId="97" totalsRowBorderDxfId="96">
  <autoFilter ref="A1:M29" xr:uid="{00000000-0009-0000-0000-000014000000}"/>
  <sortState xmlns:xlrd2="http://schemas.microsoft.com/office/spreadsheetml/2017/richdata2" ref="A2:M29">
    <sortCondition ref="A1:A29"/>
  </sortState>
  <tableColumns count="13">
    <tableColumn id="1" xr3:uid="{33589B6F-EFE4-4778-892B-03EBF09D2730}" name="Avtalepartner" dataDxfId="95"/>
    <tableColumn id="2" xr3:uid="{024032F3-5F26-4937-967E-C09F8CC7E7CA}" name="150 | 70" dataDxfId="94"/>
    <tableColumn id="3" xr3:uid="{A7655E7E-2698-4296-BB4A-3DB2B0148E9F}" name="151 | 70" dataDxfId="93"/>
    <tableColumn id="4" xr3:uid="{CA358006-D877-448D-9547-15AFA6A568AA}" name="152 | 70" dataDxfId="92"/>
    <tableColumn id="5" xr3:uid="{73643D91-6023-48C2-AF7E-32C8F27BE2EE}" name="159 | 71" dataDxfId="91"/>
    <tableColumn id="6" xr3:uid="{DBD568A1-09F9-4930-A1F4-B43AA422B981}" name="159 | 75" dataDxfId="90"/>
    <tableColumn id="7" xr3:uid="{EE846974-897F-490F-9434-C2A72E3D57F6}" name="161 | 70" dataDxfId="89"/>
    <tableColumn id="8" xr3:uid="{F11984C8-CC8E-405B-AB5B-1CDEE0C98054}" name="161 | 72" dataDxfId="88"/>
    <tableColumn id="9" xr3:uid="{E01A4008-6B87-45F4-9C68-BBE16E10A90F}" name="162 | 70" dataDxfId="87"/>
    <tableColumn id="10" xr3:uid="{8A89F651-542F-4188-98CA-A012AA1756E3}" name="163 | 70" dataDxfId="86"/>
    <tableColumn id="11" xr3:uid="{F44CB6B3-FDD1-4F1D-91D1-3E7CB71F72AF}" name="164 | 73" dataDxfId="85"/>
    <tableColumn id="12" xr3:uid="{0C8F77E3-4AEB-4074-9105-9AD585F88020}" name="170 | 70" dataDxfId="84"/>
    <tableColumn id="13" xr3:uid="{BFC95AB7-5542-418E-81A1-DE99A370DAB5}" name="Sum" dataDxfId="83">
      <calculatedColumnFormula>SUM(Table23[[#This Row],[150 | 70]:[170 | 70]])</calculatedColumnFormula>
    </tableColumn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44921D8-31A4-4966-A8C2-F35F586F40EB}" name="Table24" displayName="Table24" ref="A1:O30" totalsRowShown="0" headerRowDxfId="82" dataDxfId="80" headerRowBorderDxfId="81" tableBorderDxfId="79" totalsRowBorderDxfId="78">
  <autoFilter ref="A1:O30" xr:uid="{00000000-0009-0000-0000-000015000000}"/>
  <sortState xmlns:xlrd2="http://schemas.microsoft.com/office/spreadsheetml/2017/richdata2" ref="A2:O30">
    <sortCondition ref="A1:A30"/>
  </sortState>
  <tableColumns count="15">
    <tableColumn id="1" xr3:uid="{957B1665-42C7-40B8-A446-78A56C9B7E3D}" name="Avtalepartner" dataDxfId="77"/>
    <tableColumn id="2" xr3:uid="{40DA130E-3169-4F2E-9420-72B8DA1B7D45}" name="150 | 70" dataDxfId="76"/>
    <tableColumn id="3" xr3:uid="{A4482345-DD7F-4FFD-BAF8-F3FDE4F8C4BB}" name="151 | 70" dataDxfId="75"/>
    <tableColumn id="4" xr3:uid="{BC6F731C-7A7E-4628-9CB5-AAED24E471E6}" name="152 | 70" dataDxfId="74"/>
    <tableColumn id="5" xr3:uid="{4BB31ECC-726E-42D9-ACC5-B44EC2854125}" name="159 | 71" dataDxfId="73"/>
    <tableColumn id="6" xr3:uid="{7BE52493-2695-4E1D-8FED-E488BFB0BD44}" name="159 | 75" dataDxfId="72"/>
    <tableColumn id="7" xr3:uid="{23550027-9A1B-4D1C-8A3D-CBB558DE3190}" name="159 | 76" dataDxfId="71"/>
    <tableColumn id="8" xr3:uid="{847C58E4-CA27-4FC6-A2F5-0A4E40A8D336}" name="161 | 72" dataDxfId="70"/>
    <tableColumn id="9" xr3:uid="{C552793A-39FB-486D-B95B-57D46C8BE338}" name="162 | 70" dataDxfId="69"/>
    <tableColumn id="10" xr3:uid="{653FB004-0EAB-4B7B-93A0-E0787DD6485A}" name="162 | 71" dataDxfId="68"/>
    <tableColumn id="11" xr3:uid="{636982E5-84F1-44D5-ADC5-AC810146B8C1}" name="163 | 70" dataDxfId="67"/>
    <tableColumn id="12" xr3:uid="{C024EB16-C93A-4996-9FBA-DA72925F1E8C}" name="163 | 71" dataDxfId="66"/>
    <tableColumn id="13" xr3:uid="{34BE0326-6339-4D63-9F0C-BF96ED6246A1}" name="164 | 73" dataDxfId="65"/>
    <tableColumn id="14" xr3:uid="{8AB70A02-36FF-427B-AF0A-9CDD807E06C5}" name="170 | 70" dataDxfId="64"/>
    <tableColumn id="15" xr3:uid="{8E611CC6-EF63-497B-B025-EA37C851C886}" name="Sum" dataDxfId="63">
      <calculatedColumnFormula>SUM(Table24[[#This Row],[150 | 70]:[170 | 70]])</calculatedColumnFormula>
    </tableColumn>
  </tableColumns>
  <tableStyleInfo name="TableStyleMedium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157465F-6B14-4BCB-9B53-C8DE1F1F9141}" name="Table25" displayName="Table25" ref="A1:O28" totalsRowShown="0" headerRowDxfId="62" dataDxfId="60" headerRowBorderDxfId="61" tableBorderDxfId="59" totalsRowBorderDxfId="58">
  <autoFilter ref="A1:O28" xr:uid="{00000000-0009-0000-0000-000016000000}"/>
  <sortState xmlns:xlrd2="http://schemas.microsoft.com/office/spreadsheetml/2017/richdata2" ref="A2:O28">
    <sortCondition ref="A1:A28"/>
  </sortState>
  <tableColumns count="15">
    <tableColumn id="1" xr3:uid="{E9AAE69A-DE04-4FF2-AA31-85F9D9035B89}" name="Avtalepartner" dataDxfId="57"/>
    <tableColumn id="2" xr3:uid="{8F1065FC-4257-40F2-BAF6-E072B971C5EB}" name="150 | 70" dataDxfId="56"/>
    <tableColumn id="3" xr3:uid="{3E7B529A-3238-4BDE-AA40-C49F7BBFC8FE}" name="151 | 70" dataDxfId="55"/>
    <tableColumn id="4" xr3:uid="{5F1E2EA4-FB50-4A6C-A86A-A1120848F206}" name="152 | 70" dataDxfId="54"/>
    <tableColumn id="5" xr3:uid="{82171719-6A32-48FD-B973-BCE6807A97C1}" name="159 | 71" dataDxfId="53"/>
    <tableColumn id="6" xr3:uid="{611EE0EE-7A03-4EF3-9C39-E96AA8088FAD}" name="159 | 73" dataDxfId="52"/>
    <tableColumn id="7" xr3:uid="{08D7597F-E985-43E0-B3F4-DAB087EBDF9F}" name="159 | 75" dataDxfId="51"/>
    <tableColumn id="8" xr3:uid="{D7849614-351E-420F-BAE0-474BBD877AC6}" name="159 | 77" dataDxfId="50"/>
    <tableColumn id="9" xr3:uid="{17AA9768-860D-4316-A130-FBC6B455B792}" name="160 | 70" dataDxfId="49"/>
    <tableColumn id="10" xr3:uid="{AB8C5902-41EF-40F8-B327-CDEFC011ED7E}" name="161 | 72" dataDxfId="48"/>
    <tableColumn id="11" xr3:uid="{5CEBCA22-4264-4DA7-BC17-9EE89AF4E92C}" name="162 | 70" dataDxfId="47"/>
    <tableColumn id="12" xr3:uid="{2C5AB14E-6460-40DA-858D-25FF93D30DA5}" name="162 | 71" dataDxfId="46"/>
    <tableColumn id="13" xr3:uid="{385E72C5-7948-42AB-99B3-69075CEC2A46}" name="163 | 70" dataDxfId="45"/>
    <tableColumn id="14" xr3:uid="{398270EE-1C1B-4B8E-AECB-644F0C9C8302}" name="170 | 70" dataDxfId="44"/>
    <tableColumn id="15" xr3:uid="{B00F7ED0-5856-4821-965A-4185C6D3E2CC}" name="Sum" dataDxfId="43">
      <calculatedColumnFormula>SUM(Table25[[#This Row],[150 | 70]:[170 | 70]])</calculatedColumnFormula>
    </tableColumn>
  </tableColumns>
  <tableStyleInfo name="TableStyleMedium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DEA5B61-B21C-455A-B60B-4EBE56F7F39D}" name="Table26" displayName="Table26" ref="A1:Q32" totalsRowShown="0" headerRowDxfId="42" dataDxfId="40" headerRowBorderDxfId="41" tableBorderDxfId="39" totalsRowBorderDxfId="38">
  <autoFilter ref="A1:Q32" xr:uid="{00000000-0009-0000-0000-000017000000}"/>
  <sortState xmlns:xlrd2="http://schemas.microsoft.com/office/spreadsheetml/2017/richdata2" ref="A2:Q32">
    <sortCondition ref="A1:A32"/>
  </sortState>
  <tableColumns count="17">
    <tableColumn id="1" xr3:uid="{5157E2DE-7DC2-4389-99D0-524925911B6B}" name="Avtalepartner" dataDxfId="37"/>
    <tableColumn id="2" xr3:uid="{7E378742-E510-4554-B787-7772B79EFC5C}" name="150 | 70" dataDxfId="36"/>
    <tableColumn id="3" xr3:uid="{5434655F-6296-4F6D-B61A-099748053F09}" name="151 | 70" dataDxfId="35"/>
    <tableColumn id="4" xr3:uid="{F54CAAF9-A2BF-4D02-9E08-6402EDCB55F0}" name="152 | 70" dataDxfId="34"/>
    <tableColumn id="5" xr3:uid="{6D4D4A4C-522F-45C2-8D53-3F38EE6593CE}" name="159 | 70" dataDxfId="33"/>
    <tableColumn id="6" xr3:uid="{9A76EEB3-BE00-41AC-959D-46821F10A499}" name="159 | 71" dataDxfId="32"/>
    <tableColumn id="7" xr3:uid="{55751C73-CEAD-410A-A2CF-EB741CB88A4C}" name="159 | 72" dataDxfId="31"/>
    <tableColumn id="8" xr3:uid="{93310E12-1762-416A-A885-1FE3A379C944}" name="159 | 73" dataDxfId="30"/>
    <tableColumn id="9" xr3:uid="{B6A72F6B-5160-4659-914F-A8431D34AB0A}" name="159 | 75" dataDxfId="29"/>
    <tableColumn id="10" xr3:uid="{F83CEFAA-E91A-4E19-B6DC-56F855375F09}" name="159 | 76" dataDxfId="28"/>
    <tableColumn id="11" xr3:uid="{D0AC3472-C4AF-4D85-A886-30579CB27DC6}" name="160 | 70" dataDxfId="27"/>
    <tableColumn id="12" xr3:uid="{7B76CB79-B661-41D0-BD47-BD610E6A1387}" name="161 | 72" dataDxfId="26"/>
    <tableColumn id="13" xr3:uid="{3B94CEE7-107F-4255-8F94-D2D229BE9B82}" name="162 | 70" dataDxfId="25"/>
    <tableColumn id="14" xr3:uid="{B0CE9BC1-51DA-42FE-BFEC-485229A117F4}" name="162 | 71" dataDxfId="24"/>
    <tableColumn id="15" xr3:uid="{0F21D773-6F17-4416-9D7D-1F9ABBA1D480}" name="163 | 70" dataDxfId="23"/>
    <tableColumn id="16" xr3:uid="{C6DA006F-E8A0-4C87-9E4D-661BBF2940D3}" name="170 | 70" dataDxfId="22"/>
    <tableColumn id="17" xr3:uid="{AC2E9C4D-0F09-47EA-AEEA-E99274943D7F}" name="Sum" dataDxfId="21">
      <calculatedColumnFormula>SUM(Table26[[#This Row],[150 | 70]:[170 | 70]])</calculatedColumnFormula>
    </tableColumn>
  </tableColumns>
  <tableStyleInfo name="TableStyleMedium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1F2BDBB-239F-47F7-AAD7-69684CFA177F}" name="Table27" displayName="Table27" ref="A1:P31" totalsRowShown="0" headerRowDxfId="20" dataDxfId="18" headerRowBorderDxfId="19" tableBorderDxfId="17" totalsRowBorderDxfId="16">
  <autoFilter ref="A1:P31" xr:uid="{00000000-0009-0000-0000-000018000000}"/>
  <sortState xmlns:xlrd2="http://schemas.microsoft.com/office/spreadsheetml/2017/richdata2" ref="A2:P31">
    <sortCondition ref="A1:A31"/>
  </sortState>
  <tableColumns count="16">
    <tableColumn id="1" xr3:uid="{2E6638AB-413F-4F4A-AB3B-3A8966DC1575}" name="Avtalepartner" dataDxfId="15"/>
    <tableColumn id="2" xr3:uid="{57644A78-C955-4238-98DF-63F291645237}" name="150 | 70" dataDxfId="14"/>
    <tableColumn id="3" xr3:uid="{B6513A0B-34A2-459C-825B-75CAA6735A51}" name="151 | 70" dataDxfId="13"/>
    <tableColumn id="4" xr3:uid="{50F6B97D-4A9A-4BC8-A92B-D41B8C6E2D16}" name="152 | 70" dataDxfId="12"/>
    <tableColumn id="5" xr3:uid="{1994D59F-6F0C-4D2B-B762-94B6E13DD9BE}" name="159 | 71" dataDxfId="11"/>
    <tableColumn id="6" xr3:uid="{285A83EF-949C-47CC-8A8D-74B66CC98BEE}" name="159 | 72" dataDxfId="10"/>
    <tableColumn id="7" xr3:uid="{60074869-A5CA-4688-A450-8C1E12FA54A8}" name="159 | 73" dataDxfId="9"/>
    <tableColumn id="8" xr3:uid="{2361BD6E-F373-4694-9B61-17EC4FF74C64}" name="159 | 75" dataDxfId="8"/>
    <tableColumn id="9" xr3:uid="{526DB6CD-5DB4-455E-B3BC-D4FB3623A35C}" name="160 | 70" dataDxfId="7"/>
    <tableColumn id="10" xr3:uid="{B79CC61D-FA71-487D-8948-0C454BB4E789}" name="161 | 73" dataDxfId="6"/>
    <tableColumn id="11" xr3:uid="{223F9182-E4C6-4C75-9CDF-AF6DA0B5B072}" name="162 | 70" dataDxfId="5"/>
    <tableColumn id="12" xr3:uid="{5EEBD319-500B-4C82-86EA-FE4058C1F268}" name="162 | 71" dataDxfId="4"/>
    <tableColumn id="13" xr3:uid="{74017E83-B3AB-4F4B-803C-A36B824EFC7D}" name="163 | 70" dataDxfId="3"/>
    <tableColumn id="14" xr3:uid="{4DEC08FC-74C5-423E-A681-9F35D3B32CDE}" name="163 | 71" dataDxfId="2"/>
    <tableColumn id="15" xr3:uid="{21AC5075-749D-4C2F-9127-D39181B95753}" name="170 | 70" dataDxfId="1"/>
    <tableColumn id="16" xr3:uid="{8D02E4DA-B745-4528-AD07-095ED3795473}" name="Sum" dataDxfId="0">
      <calculatedColumnFormula>SUM(Table27[[#This Row],[150 | 70]:[170 | 70]])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FAF02C-5FDD-44C4-BB89-A8F4E8DC9F40}" name="Table1" displayName="Table1" ref="A1:J15" totalsRowShown="0" headerRowDxfId="557" dataDxfId="555" headerRowBorderDxfId="556" tableBorderDxfId="554" totalsRowBorderDxfId="553">
  <autoFilter ref="A1:J15" xr:uid="{00000000-0009-0000-0000-000000000000}"/>
  <sortState xmlns:xlrd2="http://schemas.microsoft.com/office/spreadsheetml/2017/richdata2" ref="A2:J15">
    <sortCondition ref="A1:A15"/>
  </sortState>
  <tableColumns count="10">
    <tableColumn id="1" xr3:uid="{46E1ACAB-2D99-4CB7-A9D1-0DDBAFABD991}" name="Avtalepartner" dataDxfId="552"/>
    <tableColumn id="2" xr3:uid="{7BC362E5-805B-443B-9D6E-F608C4170DEB}" name="150 | 70" dataDxfId="551"/>
    <tableColumn id="3" xr3:uid="{49B1CB12-D2DA-409B-B779-E1257C0AFD5A}" name="150 | 71" dataDxfId="550"/>
    <tableColumn id="4" xr3:uid="{F21EFC07-4F0F-427A-B52B-FB4331339FEF}" name="154 | 71" dataDxfId="549"/>
    <tableColumn id="5" xr3:uid="{5A9B32BB-BD48-4F9C-BEF3-57A73E16D05B}" name="161 | 70" dataDxfId="548"/>
    <tableColumn id="6" xr3:uid="{CC8827C8-8AE8-48D1-BE54-3D2FAA7181AD}" name="164 | 70" dataDxfId="547"/>
    <tableColumn id="7" xr3:uid="{EC328B17-2EC1-4639-8792-A74F50E53180}" name="191 | 70" dataDxfId="546"/>
    <tableColumn id="8" xr3:uid="{50E45418-1ED4-415A-893F-3C608D9B1A71}" name="192 | 70" dataDxfId="545"/>
    <tableColumn id="9" xr3:uid="{9AD5B659-F500-42A2-A51E-A6C865744945}" name="192 | 71" dataDxfId="544"/>
    <tableColumn id="10" xr3:uid="{7485E4D6-60DB-4E7C-81DC-CCC1B29F7084}" name="Sum" dataDxfId="543">
      <calculatedColumnFormula>SUM(Table1[[#This Row],[150 | 70]:[192 | 71]])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A554D4-A85F-42BB-90D2-FC3B3063BE81}" name="Table2" displayName="Table2" ref="A1:N20" totalsRowShown="0" headerRowDxfId="542" dataDxfId="540" headerRowBorderDxfId="541" tableBorderDxfId="539" totalsRowBorderDxfId="538">
  <autoFilter ref="A1:N20" xr:uid="{00000000-0009-0000-0000-000001000000}"/>
  <sortState xmlns:xlrd2="http://schemas.microsoft.com/office/spreadsheetml/2017/richdata2" ref="A2:N20">
    <sortCondition ref="A1:A20"/>
  </sortState>
  <tableColumns count="14">
    <tableColumn id="1" xr3:uid="{55BF6DBB-D5F1-4616-80B3-46334D5EE058}" name="Avtalepartner" dataDxfId="537"/>
    <tableColumn id="2" xr3:uid="{F3193251-4156-4783-BE3F-AAF97CFAA3CC}" name="150 | 70" dataDxfId="536"/>
    <tableColumn id="3" xr3:uid="{C61394B2-F19D-4C7F-93DC-2B799B418B92}" name="150 | 71" dataDxfId="535"/>
    <tableColumn id="4" xr3:uid="{DC83EDD7-B6BC-4B8E-9256-2502E74652EA}" name="154 | 50" dataDxfId="534"/>
    <tableColumn id="5" xr3:uid="{6CF29FB5-9F1A-424D-9832-BE3143D62F85}" name="154 | 71" dataDxfId="533"/>
    <tableColumn id="6" xr3:uid="{D898D0B3-ECBF-42DA-8D23-56A129F8C883}" name="154 | 73" dataDxfId="532"/>
    <tableColumn id="7" xr3:uid="{E1593891-BDB6-4793-B427-86C88020697C}" name="155 | 70" dataDxfId="531"/>
    <tableColumn id="8" xr3:uid="{A44D1493-6DEF-4BB5-B3E1-E414C64617BA}" name="158 | 1" dataDxfId="530"/>
    <tableColumn id="9" xr3:uid="{E5366370-5304-4D5F-86B9-3936A47F93ED}" name="161 | 70" dataDxfId="529"/>
    <tableColumn id="10" xr3:uid="{291CADB0-DA3E-4A55-AB78-3F27F33BB01C}" name="164 | 70" dataDxfId="528"/>
    <tableColumn id="11" xr3:uid="{809469A1-9C7B-4C92-8C52-B15252DC7B94}" name="191 | 70" dataDxfId="527"/>
    <tableColumn id="12" xr3:uid="{B144ABFA-A71E-4443-8952-FE6435F18BFB}" name="192 | 70" dataDxfId="526"/>
    <tableColumn id="13" xr3:uid="{2C4C21CB-ECE1-42AA-8CEC-9BD71B8E6F55}" name="192 | 71" dataDxfId="525"/>
    <tableColumn id="14" xr3:uid="{B937E62F-42ED-439F-8C82-2CF67112F35C}" name="Sum" dataDxfId="524">
      <calculatedColumnFormula>SUM(Table2[[#This Row],[150 | 70]:[192 | 71]])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78F380A-BE7C-44F2-8421-665EAFC7C559}" name="Table3" displayName="Table3" ref="A1:Q18" totalsRowShown="0" headerRowDxfId="523" dataDxfId="521" headerRowBorderDxfId="522" tableBorderDxfId="520" totalsRowBorderDxfId="519">
  <autoFilter ref="A1:Q18" xr:uid="{00000000-0009-0000-0000-000002000000}"/>
  <sortState xmlns:xlrd2="http://schemas.microsoft.com/office/spreadsheetml/2017/richdata2" ref="A2:Q18">
    <sortCondition ref="A1:A18"/>
  </sortState>
  <tableColumns count="17">
    <tableColumn id="1" xr3:uid="{DB4AEEA8-1641-4E69-815A-1EC55B5B089A}" name="Avtalepartner" dataDxfId="518"/>
    <tableColumn id="2" xr3:uid="{72B8AA86-313C-46CE-9113-8451F753F9EE}" name="150 | 70" dataDxfId="517"/>
    <tableColumn id="3" xr3:uid="{900BDB09-629D-4918-828A-97EE690640A8}" name="151 | 74" dataDxfId="516"/>
    <tableColumn id="4" xr3:uid="{D34A7A3C-7BB1-4E5A-8A1A-B776B9F07941}" name="152 | 73" dataDxfId="515"/>
    <tableColumn id="5" xr3:uid="{FBE52ECD-3F4C-4B35-B162-BB265236E88E}" name="160 | 50" dataDxfId="514"/>
    <tableColumn id="6" xr3:uid="{CF02A45B-7E42-4BA9-A63D-E0ED19BEB583}" name="160 | 70" dataDxfId="513"/>
    <tableColumn id="7" xr3:uid="{24C1EFA5-B1A2-4A08-94CB-142C865AE12E}" name="160 | 71" dataDxfId="512"/>
    <tableColumn id="8" xr3:uid="{B2A05054-728D-4092-B0B4-0A9174660DF0}" name="160 | 73" dataDxfId="511"/>
    <tableColumn id="9" xr3:uid="{BEAF8F59-A4AF-48B5-9DF9-D697D5345E0B}" name="160 | 75" dataDxfId="510"/>
    <tableColumn id="10" xr3:uid="{AA32072D-BC24-4ACA-B893-33D897876ADC}" name="163 | 71" dataDxfId="509"/>
    <tableColumn id="11" xr3:uid="{25232F0A-16FE-4AF1-B8AF-A818926E6AFC}" name="164 | 70" dataDxfId="508"/>
    <tableColumn id="12" xr3:uid="{393EF75C-321E-4941-86B9-E289038858C0}" name="164 | 71" dataDxfId="507"/>
    <tableColumn id="13" xr3:uid="{1E65A4C0-C0AF-4425-9C4D-A4DB981BFB7C}" name="165 | 1" dataDxfId="506"/>
    <tableColumn id="14" xr3:uid="{4E887216-080D-4489-B24F-8327DA860AE2}" name="166 | 71" dataDxfId="505"/>
    <tableColumn id="15" xr3:uid="{766695FB-D9A5-4150-B0D8-6AC1DD1E3657}" name="173 | 70" dataDxfId="504"/>
    <tableColumn id="16" xr3:uid="{F8DDE53C-BB1B-4675-AAB0-C6D4BEEDD8D5}" name="173 | 71" dataDxfId="503"/>
    <tableColumn id="17" xr3:uid="{BC1289B4-B795-495D-B736-CACE6CAC618B}" name="Sum" dataDxfId="502">
      <calculatedColumnFormula>SUM(Table3[[#This Row],[150 | 70]:[173 | 71]])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D46AB92-4C05-4296-BDA2-D327078C4ED7}" name="Table4" displayName="Table4" ref="A1:N18" totalsRowShown="0" headerRowDxfId="501" dataDxfId="499" headerRowBorderDxfId="500" tableBorderDxfId="498" totalsRowBorderDxfId="497">
  <autoFilter ref="A1:N18" xr:uid="{00000000-0009-0000-0000-000003000000}"/>
  <sortState xmlns:xlrd2="http://schemas.microsoft.com/office/spreadsheetml/2017/richdata2" ref="A2:N18">
    <sortCondition ref="A1:A18"/>
  </sortState>
  <tableColumns count="14">
    <tableColumn id="1" xr3:uid="{67081E44-C952-42EE-B234-1B8E8133BBE8}" name="Avtalepartner" dataDxfId="496"/>
    <tableColumn id="2" xr3:uid="{24DB25F6-7A2C-469E-8270-834AD27470BC}" name="150 | 70" dataDxfId="495"/>
    <tableColumn id="3" xr3:uid="{B28FD22C-F74D-4675-BF88-C0A5ED44F0D5}" name="150 | 73" dataDxfId="494"/>
    <tableColumn id="4" xr3:uid="{94075299-0125-45D3-9C67-745F791551E3}" name="151 | 78" dataDxfId="493"/>
    <tableColumn id="5" xr3:uid="{A227D06C-ED7C-414B-B3A0-76C3A73D00BF}" name="160 | 50" dataDxfId="492"/>
    <tableColumn id="6" xr3:uid="{046C6937-5DFD-4EC3-9865-1D6DD8EF44B7}" name="160 | 70" dataDxfId="491"/>
    <tableColumn id="7" xr3:uid="{F1282076-C3A2-4B17-8BF7-71AAF6F960DA}" name="160 | 73" dataDxfId="490"/>
    <tableColumn id="8" xr3:uid="{F1B946FE-9D4F-4F80-8428-AB7205F054E5}" name="160 | 75" dataDxfId="489"/>
    <tableColumn id="9" xr3:uid="{A9A44FAE-1448-4B19-8424-B3C05420E4FC}" name="163 | 71" dataDxfId="488"/>
    <tableColumn id="10" xr3:uid="{3AD9AC4E-5A1F-4696-8CB1-17C3876BB221}" name="164 | 70" dataDxfId="487"/>
    <tableColumn id="11" xr3:uid="{924D79A8-FDE7-4EF3-AE9B-4ECB342419AC}" name="164 | 71" dataDxfId="486"/>
    <tableColumn id="12" xr3:uid="{6D2227FB-5E0B-439C-AE28-A8D3EC18D0F4}" name="166 | 71" dataDxfId="485"/>
    <tableColumn id="13" xr3:uid="{A58282DF-FC6B-4D1F-92AD-B8D844F657A5}" name="170 | 76" dataDxfId="484"/>
    <tableColumn id="14" xr3:uid="{55DBBEC4-3812-426A-BB1D-B50A54D6F0C5}" name="Sum" dataDxfId="483">
      <calculatedColumnFormula>SUM(Table4[[#This Row],[150 | 70]:[170 | 76]])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A946210-7E30-4485-8226-137A77F23E21}" name="Table5" displayName="Table5" ref="A1:O19" totalsRowShown="0" headerRowDxfId="482" dataDxfId="480" headerRowBorderDxfId="481" tableBorderDxfId="479" totalsRowBorderDxfId="478">
  <autoFilter ref="A1:O19" xr:uid="{00000000-0009-0000-0000-000004000000}"/>
  <sortState xmlns:xlrd2="http://schemas.microsoft.com/office/spreadsheetml/2017/richdata2" ref="A2:O19">
    <sortCondition ref="A1:A19"/>
  </sortState>
  <tableColumns count="15">
    <tableColumn id="1" xr3:uid="{1A47758D-FA26-4BEE-BCB7-0731B4109115}" name="Avtalepartner" dataDxfId="477"/>
    <tableColumn id="2" xr3:uid="{797C58A6-0C74-4EAE-9A9D-5D31455DA5C7}" name="150 | 70" dataDxfId="476"/>
    <tableColumn id="3" xr3:uid="{C9C07449-49E6-490D-AB61-BC1F4F95B103}" name="150 | 78" dataDxfId="475"/>
    <tableColumn id="4" xr3:uid="{CB7D9E64-9A08-4F9E-A47B-0BEAD697EEEF}" name="150 | 79" dataDxfId="474"/>
    <tableColumn id="5" xr3:uid="{CD08AB7F-2B82-4E72-B873-4784B74ED391}" name="151 | 78" dataDxfId="473"/>
    <tableColumn id="6" xr3:uid="{816130A0-8DD8-43BC-811C-F6D54F2841A0}" name="160 | 71" dataDxfId="472"/>
    <tableColumn id="7" xr3:uid="{148FAF47-1E0A-4F5F-B976-93CF3C294FFC}" name="160 | 73" dataDxfId="471"/>
    <tableColumn id="8" xr3:uid="{29BDC974-E443-4D19-9B79-479F3CB7CAC3}" name="160 | 75" dataDxfId="470"/>
    <tableColumn id="9" xr3:uid="{5750E584-7865-4B38-9F88-87F0716ADD64}" name="162 | 70" dataDxfId="469"/>
    <tableColumn id="10" xr3:uid="{C4ADE90D-9B7F-42CC-9903-1743A7433CB7}" name="163 | 71" dataDxfId="468"/>
    <tableColumn id="11" xr3:uid="{C513DD7B-C2DD-4D0A-BFE0-5080430F9697}" name="164 | 70" dataDxfId="467"/>
    <tableColumn id="12" xr3:uid="{7AE9BEEA-0BD0-403B-B169-C268A1F1F5A9}" name="164 | 71" dataDxfId="466"/>
    <tableColumn id="13" xr3:uid="{C0DCA54E-4FAB-4A87-BEAC-232B4AB20C4B}" name="165 | 1" dataDxfId="465"/>
    <tableColumn id="14" xr3:uid="{49B72125-66F5-4FEE-A20E-31873406813D}" name="166 | 71" dataDxfId="464"/>
    <tableColumn id="15" xr3:uid="{1E22F50E-5053-4993-95E1-322553C092FB}" name="Sum" dataDxfId="463">
      <calculatedColumnFormula>SUM(Table5[[#This Row],[150 | 70]:[166 | 71]])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C84C359-FDC2-46C5-BAA0-8813395BB86D}" name="Table6" displayName="Table6" ref="A1:O21" totalsRowShown="0" headerRowDxfId="462" dataDxfId="460" headerRowBorderDxfId="461" tableBorderDxfId="459" totalsRowBorderDxfId="458">
  <autoFilter ref="A1:O21" xr:uid="{00000000-0009-0000-0000-000005000000}"/>
  <sortState xmlns:xlrd2="http://schemas.microsoft.com/office/spreadsheetml/2017/richdata2" ref="A2:O21">
    <sortCondition ref="A1:A21"/>
  </sortState>
  <tableColumns count="15">
    <tableColumn id="1" xr3:uid="{27F07F8A-8F61-4C84-9200-F820C912B2E5}" name="Avtalepartner" dataDxfId="457"/>
    <tableColumn id="2" xr3:uid="{4CCE0501-10E4-49AA-B7F9-B24BA2F19480}" name="150 | 78" dataDxfId="456"/>
    <tableColumn id="3" xr3:uid="{8D40F7A2-FA47-40EC-9C1D-694CE3C8A0B2}" name="150 | 79" dataDxfId="455"/>
    <tableColumn id="4" xr3:uid="{C0D928FB-F784-4181-9493-7A0265044F4B}" name="151 | 78" dataDxfId="454"/>
    <tableColumn id="5" xr3:uid="{9B25B41A-E554-41A3-9140-2E0DBCAE0338}" name="160 | 50" dataDxfId="453"/>
    <tableColumn id="6" xr3:uid="{A908A359-A7CC-489B-A230-CA02F0A33A16}" name="160 | 71" dataDxfId="452"/>
    <tableColumn id="7" xr3:uid="{3DAD8134-488E-4AC7-9A8D-7716A3670CD8}" name="160 | 73" dataDxfId="451"/>
    <tableColumn id="8" xr3:uid="{05884683-AADF-4E60-8C20-68C351942272}" name="160 | 75" dataDxfId="450"/>
    <tableColumn id="9" xr3:uid="{3267E9F7-3850-440C-BE2F-1BD3FA55D7A9}" name="162 | 70" dataDxfId="449"/>
    <tableColumn id="10" xr3:uid="{FF75CD45-BE08-4F95-BD49-C64061D7880F}" name="163 | 71" dataDxfId="448"/>
    <tableColumn id="11" xr3:uid="{74B2F42D-AA66-458F-941B-BE7BF1181E30}" name="164 | 70" dataDxfId="447"/>
    <tableColumn id="12" xr3:uid="{A85D9869-D1FF-4BAA-BA5C-1407CBFD2B62}" name="164 | 71" dataDxfId="446"/>
    <tableColumn id="13" xr3:uid="{E965D33E-550B-49E3-B155-34857AE8DF22}" name="165 | 1" dataDxfId="445"/>
    <tableColumn id="14" xr3:uid="{7E6C7916-E187-4B0C-BD56-1FEFF880F2F6}" name="166 | 71" dataDxfId="444"/>
    <tableColumn id="15" xr3:uid="{E7D38142-CBBA-45E5-A4A6-ABD23DBACF7D}" name="Sum" dataDxfId="443">
      <calculatedColumnFormula>SUM(Table6[[#This Row],[150 | 78]:[166 | 71]])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8D4CAF9-4F4B-4A36-8B19-E28B12950D6E}" name="Table9" displayName="Table9" ref="A1:R25" totalsRowShown="0" headerRowDxfId="442" dataDxfId="440" headerRowBorderDxfId="441" tableBorderDxfId="439" totalsRowBorderDxfId="438">
  <autoFilter ref="A1:R25" xr:uid="{00000000-0009-0000-0000-000006000000}"/>
  <sortState xmlns:xlrd2="http://schemas.microsoft.com/office/spreadsheetml/2017/richdata2" ref="A2:R25">
    <sortCondition ref="A1:A25"/>
  </sortState>
  <tableColumns count="18">
    <tableColumn id="1" xr3:uid="{35395899-2960-4AEC-B409-23E8728F3AD9}" name="Avtalepartner" dataDxfId="437"/>
    <tableColumn id="2" xr3:uid="{DE03AB58-C539-49CE-8F2B-736204AE9540}" name="150 | 78" dataDxfId="436"/>
    <tableColumn id="3" xr3:uid="{5EAE5535-890C-4981-8B56-3D2A4D24DCF0}" name="150 | 79" dataDxfId="435"/>
    <tableColumn id="4" xr3:uid="{53EAEC30-ED4C-4CA6-90AB-473FF0A2FF3B}" name="151 | 78" dataDxfId="434"/>
    <tableColumn id="5" xr3:uid="{EF83E5A5-9541-49E5-9B10-386403D64F0E}" name="153 | 78" dataDxfId="433"/>
    <tableColumn id="6" xr3:uid="{2327239F-4581-4799-A008-70E8554D0C70}" name="160 | 50" dataDxfId="432"/>
    <tableColumn id="7" xr3:uid="{82C255C5-53C7-44DD-BC74-F6DC96C6C5BA}" name="160 | 71" dataDxfId="431"/>
    <tableColumn id="8" xr3:uid="{ED29038A-05F2-4042-9A76-C5449BA29B89}" name="160 | 73" dataDxfId="430"/>
    <tableColumn id="9" xr3:uid="{7E735C1E-8290-4212-A331-7B0E90B43FAE}" name="160 | 75" dataDxfId="429"/>
    <tableColumn id="10" xr3:uid="{7FDF5D1D-6723-44FD-BC8D-6997CC24B61F}" name="162 | 70" dataDxfId="428"/>
    <tableColumn id="11" xr3:uid="{0C1B7E14-7676-4B27-94AC-580E32B1F004}" name="163 | 71" dataDxfId="427"/>
    <tableColumn id="12" xr3:uid="{A6B3D07A-3AE9-4BE2-AC6A-3D95E65EE44B}" name="164 | 70" dataDxfId="426"/>
    <tableColumn id="13" xr3:uid="{33EE7A0C-A7DE-4566-9950-BCA38A7CA367}" name="164 | 71" dataDxfId="425"/>
    <tableColumn id="14" xr3:uid="{CD2A77B9-208A-417D-93E4-40C52B182F5A}" name="164 | 73" dataDxfId="424"/>
    <tableColumn id="15" xr3:uid="{5376B513-5ADB-446E-9074-9AD6CD28F2FA}" name="165 | 1" dataDxfId="423"/>
    <tableColumn id="16" xr3:uid="{8B77AB3C-654E-49DF-A22B-6D8C4D392216}" name="166 | 71" dataDxfId="422"/>
    <tableColumn id="17" xr3:uid="{E5A1CD8D-BF35-4505-BFA1-8C4E029D4F42}" name="170 | 76" dataDxfId="421"/>
    <tableColumn id="18" xr3:uid="{C92FAB87-4ED5-4C28-8A9C-DD6B4D421087}" name="Sum" dataDxfId="420">
      <calculatedColumnFormula>SUM(Table9[[#This Row],[150 | 78]:[170 | 76]])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BF43F-B1D2-4489-BC8B-763DD754D67F}">
  <dimension ref="A1:C121"/>
  <sheetViews>
    <sheetView topLeftCell="A107" workbookViewId="0">
      <selection activeCell="B127" sqref="B127"/>
    </sheetView>
  </sheetViews>
  <sheetFormatPr defaultRowHeight="14.5" x14ac:dyDescent="0.35"/>
  <cols>
    <col min="1" max="1" width="52.1796875" style="13" customWidth="1"/>
    <col min="2" max="2" width="15" style="13" customWidth="1"/>
    <col min="3" max="3" width="8.7265625" style="13"/>
  </cols>
  <sheetData>
    <row r="1" spans="1:2" ht="42" customHeight="1" x14ac:dyDescent="0.35">
      <c r="A1" s="34" t="s">
        <v>0</v>
      </c>
      <c r="B1" s="34"/>
    </row>
    <row r="2" spans="1:2" ht="29" x14ac:dyDescent="0.35">
      <c r="A2" s="28" t="s">
        <v>1</v>
      </c>
      <c r="B2" s="29" t="s">
        <v>2</v>
      </c>
    </row>
    <row r="3" spans="1:2" x14ac:dyDescent="0.35">
      <c r="A3" s="30" t="s">
        <v>3</v>
      </c>
      <c r="B3" s="27">
        <v>3298.74773</v>
      </c>
    </row>
    <row r="4" spans="1:2" x14ac:dyDescent="0.35">
      <c r="A4" s="30" t="s">
        <v>4</v>
      </c>
      <c r="B4" s="27">
        <v>506377.41298999998</v>
      </c>
    </row>
    <row r="5" spans="1:2" x14ac:dyDescent="0.35">
      <c r="A5" s="30" t="s">
        <v>5</v>
      </c>
      <c r="B5" s="27">
        <v>189969.84573999999</v>
      </c>
    </row>
    <row r="6" spans="1:2" x14ac:dyDescent="0.35">
      <c r="A6" s="30" t="s">
        <v>6</v>
      </c>
      <c r="B6" s="27">
        <v>50990.964199999995</v>
      </c>
    </row>
    <row r="7" spans="1:2" x14ac:dyDescent="0.35">
      <c r="A7" s="30" t="s">
        <v>7</v>
      </c>
      <c r="B7" s="27">
        <v>450</v>
      </c>
    </row>
    <row r="8" spans="1:2" x14ac:dyDescent="0.35">
      <c r="A8" s="30" t="s">
        <v>8</v>
      </c>
      <c r="B8" s="27">
        <v>7750</v>
      </c>
    </row>
    <row r="9" spans="1:2" x14ac:dyDescent="0.35">
      <c r="A9" s="30" t="s">
        <v>9</v>
      </c>
      <c r="B9" s="27">
        <v>2646.9380000000001</v>
      </c>
    </row>
    <row r="10" spans="1:2" x14ac:dyDescent="0.35">
      <c r="A10" s="30" t="s">
        <v>10</v>
      </c>
      <c r="B10" s="27">
        <v>360.73600000000005</v>
      </c>
    </row>
    <row r="11" spans="1:2" x14ac:dyDescent="0.35">
      <c r="A11" s="30" t="s">
        <v>11</v>
      </c>
      <c r="B11" s="27">
        <v>49900</v>
      </c>
    </row>
    <row r="12" spans="1:2" x14ac:dyDescent="0.35">
      <c r="A12" s="30" t="s">
        <v>12</v>
      </c>
      <c r="B12" s="27">
        <v>68433.69666999999</v>
      </c>
    </row>
    <row r="13" spans="1:2" x14ac:dyDescent="0.35">
      <c r="A13" s="30" t="s">
        <v>13</v>
      </c>
      <c r="B13" s="27">
        <v>118919.12</v>
      </c>
    </row>
    <row r="14" spans="1:2" x14ac:dyDescent="0.35">
      <c r="A14" s="30" t="s">
        <v>14</v>
      </c>
      <c r="B14" s="27">
        <v>25770.26182</v>
      </c>
    </row>
    <row r="15" spans="1:2" ht="29" x14ac:dyDescent="0.35">
      <c r="A15" s="30" t="s">
        <v>15</v>
      </c>
      <c r="B15" s="27">
        <v>318.23200000000003</v>
      </c>
    </row>
    <row r="16" spans="1:2" x14ac:dyDescent="0.35">
      <c r="A16" s="30" t="s">
        <v>16</v>
      </c>
      <c r="B16" s="27">
        <v>8674.0281900000009</v>
      </c>
    </row>
    <row r="17" spans="1:2" x14ac:dyDescent="0.35">
      <c r="A17" s="30" t="s">
        <v>17</v>
      </c>
      <c r="B17" s="27">
        <v>4612.8229999999994</v>
      </c>
    </row>
    <row r="18" spans="1:2" x14ac:dyDescent="0.35">
      <c r="A18" s="30" t="s">
        <v>18</v>
      </c>
      <c r="B18" s="27">
        <v>430.6</v>
      </c>
    </row>
    <row r="19" spans="1:2" x14ac:dyDescent="0.35">
      <c r="A19" s="30" t="s">
        <v>19</v>
      </c>
      <c r="B19" s="27">
        <v>211.11815999999999</v>
      </c>
    </row>
    <row r="20" spans="1:2" x14ac:dyDescent="0.35">
      <c r="A20" s="30" t="s">
        <v>20</v>
      </c>
      <c r="B20" s="27">
        <v>11302.82849</v>
      </c>
    </row>
    <row r="21" spans="1:2" x14ac:dyDescent="0.35">
      <c r="A21" s="30" t="s">
        <v>21</v>
      </c>
      <c r="B21" s="27">
        <v>6038.4991300000002</v>
      </c>
    </row>
    <row r="22" spans="1:2" x14ac:dyDescent="0.35">
      <c r="A22" s="30" t="s">
        <v>22</v>
      </c>
      <c r="B22" s="27">
        <v>7285.96101</v>
      </c>
    </row>
    <row r="23" spans="1:2" x14ac:dyDescent="0.35">
      <c r="A23" s="30" t="s">
        <v>23</v>
      </c>
      <c r="B23" s="27">
        <v>2000</v>
      </c>
    </row>
    <row r="24" spans="1:2" x14ac:dyDescent="0.35">
      <c r="A24" s="30" t="s">
        <v>24</v>
      </c>
      <c r="B24" s="27">
        <v>3048.2214899999999</v>
      </c>
    </row>
    <row r="25" spans="1:2" x14ac:dyDescent="0.35">
      <c r="A25" s="30" t="s">
        <v>25</v>
      </c>
      <c r="B25" s="27">
        <v>69452.911999999997</v>
      </c>
    </row>
    <row r="26" spans="1:2" x14ac:dyDescent="0.35">
      <c r="A26" s="30" t="s">
        <v>26</v>
      </c>
      <c r="B26" s="27">
        <v>7.6219999999999999</v>
      </c>
    </row>
    <row r="27" spans="1:2" x14ac:dyDescent="0.35">
      <c r="A27" s="30" t="s">
        <v>27</v>
      </c>
      <c r="B27" s="27">
        <v>52920.874759999999</v>
      </c>
    </row>
    <row r="28" spans="1:2" x14ac:dyDescent="0.35">
      <c r="A28" s="30" t="s">
        <v>28</v>
      </c>
      <c r="B28" s="27">
        <v>250</v>
      </c>
    </row>
    <row r="29" spans="1:2" x14ac:dyDescent="0.35">
      <c r="A29" s="30" t="s">
        <v>29</v>
      </c>
      <c r="B29" s="27">
        <v>3579.2</v>
      </c>
    </row>
    <row r="30" spans="1:2" x14ac:dyDescent="0.35">
      <c r="A30" s="30" t="s">
        <v>30</v>
      </c>
      <c r="B30" s="27">
        <v>115000</v>
      </c>
    </row>
    <row r="31" spans="1:2" x14ac:dyDescent="0.35">
      <c r="A31" s="30" t="s">
        <v>31</v>
      </c>
      <c r="B31" s="27">
        <v>78303.015130000014</v>
      </c>
    </row>
    <row r="32" spans="1:2" x14ac:dyDescent="0.35">
      <c r="A32" s="30" t="s">
        <v>32</v>
      </c>
      <c r="B32" s="27">
        <v>28853.516019999999</v>
      </c>
    </row>
    <row r="33" spans="1:2" x14ac:dyDescent="0.35">
      <c r="A33" s="30" t="s">
        <v>33</v>
      </c>
      <c r="B33" s="27">
        <v>2000</v>
      </c>
    </row>
    <row r="34" spans="1:2" x14ac:dyDescent="0.35">
      <c r="A34" s="30" t="s">
        <v>34</v>
      </c>
      <c r="B34" s="27">
        <v>16000</v>
      </c>
    </row>
    <row r="35" spans="1:2" x14ac:dyDescent="0.35">
      <c r="A35" s="30" t="s">
        <v>35</v>
      </c>
      <c r="B35" s="27">
        <v>316.89800000000002</v>
      </c>
    </row>
    <row r="36" spans="1:2" ht="29" x14ac:dyDescent="0.35">
      <c r="A36" s="30" t="s">
        <v>36</v>
      </c>
      <c r="B36" s="27">
        <v>5384</v>
      </c>
    </row>
    <row r="37" spans="1:2" x14ac:dyDescent="0.35">
      <c r="A37" s="30" t="s">
        <v>37</v>
      </c>
      <c r="B37" s="27">
        <v>17313.998399999997</v>
      </c>
    </row>
    <row r="38" spans="1:2" x14ac:dyDescent="0.35">
      <c r="A38" s="30" t="s">
        <v>38</v>
      </c>
      <c r="B38" s="27">
        <v>500</v>
      </c>
    </row>
    <row r="39" spans="1:2" x14ac:dyDescent="0.35">
      <c r="A39" s="30" t="s">
        <v>39</v>
      </c>
      <c r="B39" s="27">
        <v>1635</v>
      </c>
    </row>
    <row r="40" spans="1:2" x14ac:dyDescent="0.35">
      <c r="A40" s="30" t="s">
        <v>40</v>
      </c>
      <c r="B40" s="27">
        <v>1470</v>
      </c>
    </row>
    <row r="41" spans="1:2" x14ac:dyDescent="0.35">
      <c r="A41" s="30" t="s">
        <v>41</v>
      </c>
      <c r="B41" s="27">
        <v>1860</v>
      </c>
    </row>
    <row r="42" spans="1:2" x14ac:dyDescent="0.35">
      <c r="A42" s="30" t="s">
        <v>42</v>
      </c>
      <c r="B42" s="27">
        <v>1559</v>
      </c>
    </row>
    <row r="43" spans="1:2" ht="29" x14ac:dyDescent="0.35">
      <c r="A43" s="30" t="s">
        <v>43</v>
      </c>
      <c r="B43" s="27">
        <v>1852.857</v>
      </c>
    </row>
    <row r="44" spans="1:2" x14ac:dyDescent="0.35">
      <c r="A44" s="30" t="s">
        <v>44</v>
      </c>
      <c r="B44" s="27">
        <v>6700</v>
      </c>
    </row>
    <row r="45" spans="1:2" x14ac:dyDescent="0.35">
      <c r="A45" s="30" t="s">
        <v>45</v>
      </c>
      <c r="B45" s="27">
        <v>120</v>
      </c>
    </row>
    <row r="46" spans="1:2" x14ac:dyDescent="0.35">
      <c r="A46" s="30" t="s">
        <v>46</v>
      </c>
      <c r="B46" s="27">
        <v>304.64350000000002</v>
      </c>
    </row>
    <row r="47" spans="1:2" x14ac:dyDescent="0.35">
      <c r="A47" s="30" t="s">
        <v>47</v>
      </c>
      <c r="B47" s="27">
        <v>187.11309</v>
      </c>
    </row>
    <row r="48" spans="1:2" x14ac:dyDescent="0.35">
      <c r="A48" s="30" t="s">
        <v>48</v>
      </c>
      <c r="B48" s="27">
        <v>146833.00309799999</v>
      </c>
    </row>
    <row r="49" spans="1:2" x14ac:dyDescent="0.35">
      <c r="A49" s="30" t="s">
        <v>49</v>
      </c>
      <c r="B49" s="27">
        <v>300</v>
      </c>
    </row>
    <row r="50" spans="1:2" x14ac:dyDescent="0.35">
      <c r="A50" s="30" t="s">
        <v>50</v>
      </c>
      <c r="B50" s="27">
        <v>45000</v>
      </c>
    </row>
    <row r="51" spans="1:2" x14ac:dyDescent="0.35">
      <c r="A51" s="30" t="s">
        <v>51</v>
      </c>
      <c r="B51" s="27">
        <v>76576.90310000001</v>
      </c>
    </row>
    <row r="52" spans="1:2" x14ac:dyDescent="0.35">
      <c r="A52" s="30" t="s">
        <v>52</v>
      </c>
      <c r="B52" s="27">
        <v>112100</v>
      </c>
    </row>
    <row r="53" spans="1:2" x14ac:dyDescent="0.35">
      <c r="A53" s="30" t="s">
        <v>53</v>
      </c>
      <c r="B53" s="27">
        <v>6000</v>
      </c>
    </row>
    <row r="54" spans="1:2" x14ac:dyDescent="0.35">
      <c r="A54" s="30" t="s">
        <v>54</v>
      </c>
      <c r="B54" s="27">
        <v>13775</v>
      </c>
    </row>
    <row r="55" spans="1:2" x14ac:dyDescent="0.35">
      <c r="A55" s="30" t="s">
        <v>55</v>
      </c>
      <c r="B55" s="27">
        <v>45585.569000000003</v>
      </c>
    </row>
    <row r="56" spans="1:2" x14ac:dyDescent="0.35">
      <c r="A56" s="30" t="s">
        <v>56</v>
      </c>
      <c r="B56" s="27">
        <v>8048.0298799999991</v>
      </c>
    </row>
    <row r="57" spans="1:2" x14ac:dyDescent="0.35">
      <c r="A57" s="30" t="s">
        <v>57</v>
      </c>
      <c r="B57" s="27">
        <v>15000</v>
      </c>
    </row>
    <row r="58" spans="1:2" x14ac:dyDescent="0.35">
      <c r="A58" s="30" t="s">
        <v>58</v>
      </c>
      <c r="B58" s="27">
        <v>170</v>
      </c>
    </row>
    <row r="59" spans="1:2" x14ac:dyDescent="0.35">
      <c r="A59" s="30" t="s">
        <v>59</v>
      </c>
      <c r="B59" s="27">
        <v>956163.66000000015</v>
      </c>
    </row>
    <row r="60" spans="1:2" x14ac:dyDescent="0.35">
      <c r="A60" s="30" t="s">
        <v>60</v>
      </c>
      <c r="B60" s="27">
        <v>6700</v>
      </c>
    </row>
    <row r="61" spans="1:2" x14ac:dyDescent="0.35">
      <c r="A61" s="30" t="s">
        <v>61</v>
      </c>
      <c r="B61" s="27">
        <v>4905.8549999999996</v>
      </c>
    </row>
    <row r="62" spans="1:2" x14ac:dyDescent="0.35">
      <c r="A62" s="30" t="s">
        <v>62</v>
      </c>
      <c r="B62" s="27">
        <v>124545.139354</v>
      </c>
    </row>
    <row r="63" spans="1:2" x14ac:dyDescent="0.35">
      <c r="A63" s="30" t="s">
        <v>63</v>
      </c>
      <c r="B63" s="27">
        <v>655</v>
      </c>
    </row>
    <row r="64" spans="1:2" x14ac:dyDescent="0.35">
      <c r="A64" s="30" t="s">
        <v>64</v>
      </c>
      <c r="B64" s="27">
        <v>9043.5975299999991</v>
      </c>
    </row>
    <row r="65" spans="1:2" x14ac:dyDescent="0.35">
      <c r="A65" s="30" t="s">
        <v>65</v>
      </c>
      <c r="B65" s="27">
        <v>2805.8008299999997</v>
      </c>
    </row>
    <row r="66" spans="1:2" x14ac:dyDescent="0.35">
      <c r="A66" s="30" t="s">
        <v>66</v>
      </c>
      <c r="B66" s="27">
        <v>1295.81132</v>
      </c>
    </row>
    <row r="67" spans="1:2" x14ac:dyDescent="0.35">
      <c r="A67" s="30" t="s">
        <v>67</v>
      </c>
      <c r="B67" s="27">
        <v>2265</v>
      </c>
    </row>
    <row r="68" spans="1:2" x14ac:dyDescent="0.35">
      <c r="A68" s="30" t="s">
        <v>68</v>
      </c>
      <c r="B68" s="27">
        <v>90611.306997000007</v>
      </c>
    </row>
    <row r="69" spans="1:2" x14ac:dyDescent="0.35">
      <c r="A69" s="30" t="s">
        <v>69</v>
      </c>
      <c r="B69" s="27">
        <v>296330.58400000003</v>
      </c>
    </row>
    <row r="70" spans="1:2" x14ac:dyDescent="0.35">
      <c r="A70" s="30" t="s">
        <v>70</v>
      </c>
      <c r="B70" s="27">
        <v>360</v>
      </c>
    </row>
    <row r="71" spans="1:2" x14ac:dyDescent="0.35">
      <c r="A71" s="30" t="s">
        <v>71</v>
      </c>
      <c r="B71" s="27">
        <v>42126.540540000002</v>
      </c>
    </row>
    <row r="72" spans="1:2" x14ac:dyDescent="0.35">
      <c r="A72" s="30" t="s">
        <v>72</v>
      </c>
      <c r="B72" s="27">
        <v>10755.752</v>
      </c>
    </row>
    <row r="73" spans="1:2" ht="29" x14ac:dyDescent="0.35">
      <c r="A73" s="30" t="s">
        <v>73</v>
      </c>
      <c r="B73" s="27">
        <v>1116.2</v>
      </c>
    </row>
    <row r="74" spans="1:2" x14ac:dyDescent="0.35">
      <c r="A74" s="30" t="s">
        <v>74</v>
      </c>
      <c r="B74" s="27">
        <v>180</v>
      </c>
    </row>
    <row r="75" spans="1:2" ht="29" x14ac:dyDescent="0.35">
      <c r="A75" s="30" t="s">
        <v>75</v>
      </c>
      <c r="B75" s="27">
        <v>250</v>
      </c>
    </row>
    <row r="76" spans="1:2" ht="29" x14ac:dyDescent="0.35">
      <c r="A76" s="30" t="s">
        <v>76</v>
      </c>
      <c r="B76" s="27">
        <v>355</v>
      </c>
    </row>
    <row r="77" spans="1:2" ht="29" x14ac:dyDescent="0.35">
      <c r="A77" s="30" t="s">
        <v>77</v>
      </c>
      <c r="B77" s="27">
        <v>108208.49800000001</v>
      </c>
    </row>
    <row r="78" spans="1:2" x14ac:dyDescent="0.35">
      <c r="A78" s="30" t="s">
        <v>78</v>
      </c>
      <c r="B78" s="27">
        <v>113.779</v>
      </c>
    </row>
    <row r="79" spans="1:2" x14ac:dyDescent="0.35">
      <c r="A79" s="30" t="s">
        <v>79</v>
      </c>
      <c r="B79" s="27">
        <v>36258.638999999996</v>
      </c>
    </row>
    <row r="80" spans="1:2" x14ac:dyDescent="0.35">
      <c r="A80" s="30" t="s">
        <v>80</v>
      </c>
      <c r="B80" s="27">
        <v>75000</v>
      </c>
    </row>
    <row r="81" spans="1:2" x14ac:dyDescent="0.35">
      <c r="A81" s="30" t="s">
        <v>81</v>
      </c>
      <c r="B81" s="27">
        <v>23.361239999999999</v>
      </c>
    </row>
    <row r="82" spans="1:2" x14ac:dyDescent="0.35">
      <c r="A82" s="30" t="s">
        <v>82</v>
      </c>
      <c r="B82" s="27">
        <v>20582.561999999998</v>
      </c>
    </row>
    <row r="83" spans="1:2" x14ac:dyDescent="0.35">
      <c r="A83" s="30" t="s">
        <v>83</v>
      </c>
      <c r="B83" s="27">
        <v>1020.34962</v>
      </c>
    </row>
    <row r="84" spans="1:2" x14ac:dyDescent="0.35">
      <c r="A84" s="30" t="s">
        <v>84</v>
      </c>
      <c r="B84" s="27">
        <v>7400</v>
      </c>
    </row>
    <row r="85" spans="1:2" x14ac:dyDescent="0.35">
      <c r="A85" s="30" t="s">
        <v>85</v>
      </c>
      <c r="B85" s="27">
        <v>1431.6179999999999</v>
      </c>
    </row>
    <row r="86" spans="1:2" x14ac:dyDescent="0.35">
      <c r="A86" s="30" t="s">
        <v>86</v>
      </c>
      <c r="B86" s="27">
        <v>8890</v>
      </c>
    </row>
    <row r="87" spans="1:2" x14ac:dyDescent="0.35">
      <c r="A87" s="30" t="s">
        <v>87</v>
      </c>
      <c r="B87" s="27">
        <v>4683.1769999999997</v>
      </c>
    </row>
    <row r="88" spans="1:2" x14ac:dyDescent="0.35">
      <c r="A88" s="30" t="s">
        <v>88</v>
      </c>
      <c r="B88" s="27">
        <v>6000</v>
      </c>
    </row>
    <row r="89" spans="1:2" x14ac:dyDescent="0.35">
      <c r="A89" s="30" t="s">
        <v>89</v>
      </c>
      <c r="B89" s="27">
        <v>3695.8466399999998</v>
      </c>
    </row>
    <row r="90" spans="1:2" x14ac:dyDescent="0.35">
      <c r="A90" s="30" t="s">
        <v>90</v>
      </c>
      <c r="B90" s="27">
        <v>241046.86521400005</v>
      </c>
    </row>
    <row r="91" spans="1:2" x14ac:dyDescent="0.35">
      <c r="A91" s="30" t="s">
        <v>91</v>
      </c>
      <c r="B91" s="27">
        <v>69044.782000000007</v>
      </c>
    </row>
    <row r="92" spans="1:2" x14ac:dyDescent="0.35">
      <c r="A92" s="30" t="s">
        <v>92</v>
      </c>
      <c r="B92" s="27">
        <v>38999.999329999999</v>
      </c>
    </row>
    <row r="93" spans="1:2" x14ac:dyDescent="0.35">
      <c r="A93" s="30" t="s">
        <v>93</v>
      </c>
      <c r="B93" s="27">
        <v>10214.464000000002</v>
      </c>
    </row>
    <row r="94" spans="1:2" x14ac:dyDescent="0.35">
      <c r="A94" s="30" t="s">
        <v>94</v>
      </c>
      <c r="B94" s="27">
        <v>23685</v>
      </c>
    </row>
    <row r="95" spans="1:2" ht="29" x14ac:dyDescent="0.35">
      <c r="A95" s="30" t="s">
        <v>95</v>
      </c>
      <c r="B95" s="27">
        <v>13897.784</v>
      </c>
    </row>
    <row r="96" spans="1:2" x14ac:dyDescent="0.35">
      <c r="A96" s="30" t="s">
        <v>96</v>
      </c>
      <c r="B96" s="27">
        <v>9480.4939799999993</v>
      </c>
    </row>
    <row r="97" spans="1:2" x14ac:dyDescent="0.35">
      <c r="A97" s="30" t="s">
        <v>97</v>
      </c>
      <c r="B97" s="27">
        <v>7885.6669999999995</v>
      </c>
    </row>
    <row r="98" spans="1:2" x14ac:dyDescent="0.35">
      <c r="A98" s="30" t="s">
        <v>98</v>
      </c>
      <c r="B98" s="27">
        <v>79491.675470000002</v>
      </c>
    </row>
    <row r="99" spans="1:2" x14ac:dyDescent="0.35">
      <c r="A99" s="30" t="s">
        <v>99</v>
      </c>
      <c r="B99" s="27">
        <v>11200</v>
      </c>
    </row>
    <row r="100" spans="1:2" x14ac:dyDescent="0.35">
      <c r="A100" s="30" t="s">
        <v>100</v>
      </c>
      <c r="B100" s="27">
        <v>80</v>
      </c>
    </row>
    <row r="101" spans="1:2" x14ac:dyDescent="0.35">
      <c r="A101" s="30" t="s">
        <v>101</v>
      </c>
      <c r="B101" s="27">
        <v>129567.32741</v>
      </c>
    </row>
    <row r="102" spans="1:2" x14ac:dyDescent="0.35">
      <c r="A102" s="30" t="s">
        <v>102</v>
      </c>
      <c r="B102" s="27">
        <v>21000</v>
      </c>
    </row>
    <row r="103" spans="1:2" x14ac:dyDescent="0.35">
      <c r="A103" s="30" t="s">
        <v>103</v>
      </c>
      <c r="B103" s="27">
        <v>430</v>
      </c>
    </row>
    <row r="104" spans="1:2" x14ac:dyDescent="0.35">
      <c r="A104" s="30" t="s">
        <v>104</v>
      </c>
      <c r="B104" s="27">
        <v>6747.4849999999997</v>
      </c>
    </row>
    <row r="105" spans="1:2" x14ac:dyDescent="0.35">
      <c r="A105" s="30" t="s">
        <v>105</v>
      </c>
      <c r="B105" s="27">
        <v>196379.639</v>
      </c>
    </row>
    <row r="106" spans="1:2" x14ac:dyDescent="0.35">
      <c r="A106" s="30" t="s">
        <v>106</v>
      </c>
      <c r="B106" s="27">
        <v>17999.999999</v>
      </c>
    </row>
    <row r="107" spans="1:2" ht="29" x14ac:dyDescent="0.35">
      <c r="A107" s="30" t="s">
        <v>107</v>
      </c>
      <c r="B107" s="27">
        <v>1035</v>
      </c>
    </row>
    <row r="108" spans="1:2" x14ac:dyDescent="0.35">
      <c r="A108" s="30" t="s">
        <v>108</v>
      </c>
      <c r="B108" s="27">
        <v>21828</v>
      </c>
    </row>
    <row r="109" spans="1:2" x14ac:dyDescent="0.35">
      <c r="A109" s="30" t="s">
        <v>109</v>
      </c>
      <c r="B109" s="27">
        <v>3810.6718299999998</v>
      </c>
    </row>
    <row r="110" spans="1:2" x14ac:dyDescent="0.35">
      <c r="A110" s="30" t="s">
        <v>110</v>
      </c>
      <c r="B110" s="27">
        <v>62</v>
      </c>
    </row>
    <row r="111" spans="1:2" x14ac:dyDescent="0.35">
      <c r="A111" s="30" t="s">
        <v>111</v>
      </c>
      <c r="B111" s="27">
        <v>1213</v>
      </c>
    </row>
    <row r="112" spans="1:2" x14ac:dyDescent="0.35">
      <c r="A112" s="30" t="s">
        <v>112</v>
      </c>
      <c r="B112" s="27">
        <v>1439.05071</v>
      </c>
    </row>
    <row r="113" spans="1:2" x14ac:dyDescent="0.35">
      <c r="A113" s="30" t="s">
        <v>113</v>
      </c>
      <c r="B113" s="27">
        <v>3999.9999969999999</v>
      </c>
    </row>
    <row r="114" spans="1:2" x14ac:dyDescent="0.35">
      <c r="A114" s="30" t="s">
        <v>114</v>
      </c>
      <c r="B114" s="27">
        <v>5597.8739999999998</v>
      </c>
    </row>
    <row r="115" spans="1:2" x14ac:dyDescent="0.35">
      <c r="A115" s="30" t="s">
        <v>115</v>
      </c>
      <c r="B115" s="27">
        <v>62853.246830000004</v>
      </c>
    </row>
    <row r="116" spans="1:2" x14ac:dyDescent="0.35">
      <c r="A116" s="30" t="s">
        <v>116</v>
      </c>
      <c r="B116" s="27">
        <v>106264.014</v>
      </c>
    </row>
    <row r="117" spans="1:2" x14ac:dyDescent="0.35">
      <c r="A117" s="30" t="s">
        <v>117</v>
      </c>
      <c r="B117" s="27">
        <v>57</v>
      </c>
    </row>
    <row r="118" spans="1:2" x14ac:dyDescent="0.35">
      <c r="A118" s="30" t="s">
        <v>118</v>
      </c>
      <c r="B118" s="27">
        <v>70000</v>
      </c>
    </row>
    <row r="119" spans="1:2" x14ac:dyDescent="0.35">
      <c r="A119" s="31" t="s">
        <v>119</v>
      </c>
      <c r="B119" s="27">
        <v>218598.31142499999</v>
      </c>
    </row>
    <row r="121" spans="1:2" x14ac:dyDescent="0.35">
      <c r="A121" s="32" t="s">
        <v>120</v>
      </c>
      <c r="B121" s="33">
        <v>5141431.6188640017</v>
      </c>
    </row>
  </sheetData>
  <sheetProtection sheet="1" objects="1" scenarios="1" selectLockedCells="1" selectUnlockedCells="1"/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6"/>
  <sheetViews>
    <sheetView zoomScale="65" workbookViewId="0">
      <pane xSplit="1" ySplit="1" topLeftCell="B2" activePane="bottomRight" state="frozen"/>
      <selection pane="topRight"/>
      <selection pane="bottomLeft"/>
      <selection pane="bottomRight" activeCell="D31" sqref="D31"/>
    </sheetView>
  </sheetViews>
  <sheetFormatPr defaultRowHeight="14.5" x14ac:dyDescent="0.35"/>
  <cols>
    <col min="1" max="1" width="50" customWidth="1"/>
    <col min="2" max="18" width="10" customWidth="1"/>
  </cols>
  <sheetData>
    <row r="1" spans="1:19" x14ac:dyDescent="0.35">
      <c r="A1" s="1" t="s">
        <v>1</v>
      </c>
      <c r="B1" s="2" t="s">
        <v>273</v>
      </c>
      <c r="C1" s="2" t="s">
        <v>271</v>
      </c>
      <c r="D1" s="2" t="s">
        <v>276</v>
      </c>
      <c r="E1" s="2" t="s">
        <v>259</v>
      </c>
      <c r="F1" s="2" t="s">
        <v>262</v>
      </c>
      <c r="G1" s="2" t="s">
        <v>263</v>
      </c>
      <c r="H1" s="2" t="s">
        <v>275</v>
      </c>
      <c r="I1" s="2" t="s">
        <v>278</v>
      </c>
      <c r="J1" s="2" t="s">
        <v>264</v>
      </c>
      <c r="K1" s="2" t="s">
        <v>249</v>
      </c>
      <c r="L1" s="2" t="s">
        <v>265</v>
      </c>
      <c r="M1" s="2" t="s">
        <v>279</v>
      </c>
      <c r="N1" s="2" t="s">
        <v>277</v>
      </c>
      <c r="O1" s="2" t="s">
        <v>266</v>
      </c>
      <c r="P1" s="2" t="s">
        <v>267</v>
      </c>
      <c r="Q1" s="2" t="s">
        <v>280</v>
      </c>
      <c r="R1" s="3" t="s">
        <v>272</v>
      </c>
      <c r="S1" s="2" t="s">
        <v>120</v>
      </c>
    </row>
    <row r="2" spans="1:19" x14ac:dyDescent="0.35">
      <c r="A2" s="4" t="s">
        <v>4</v>
      </c>
      <c r="B2" s="14">
        <v>0</v>
      </c>
      <c r="C2" s="14">
        <v>0</v>
      </c>
      <c r="D2" s="14">
        <v>0</v>
      </c>
      <c r="E2" s="14">
        <v>0</v>
      </c>
      <c r="F2" s="14">
        <v>1935.65499</v>
      </c>
      <c r="G2" s="14">
        <v>0</v>
      </c>
      <c r="H2" s="14">
        <v>8400</v>
      </c>
      <c r="I2" s="14">
        <v>1000</v>
      </c>
      <c r="J2" s="14">
        <v>0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4">
        <v>2609.1397099999999</v>
      </c>
      <c r="R2" s="15">
        <v>0</v>
      </c>
      <c r="S2" s="18">
        <f>SUM(Table10[[#This Row],[150 | 78]:[170 | 76]])</f>
        <v>13944.794699999999</v>
      </c>
    </row>
    <row r="3" spans="1:19" x14ac:dyDescent="0.35">
      <c r="A3" s="4" t="s">
        <v>14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1316.5550000000001</v>
      </c>
      <c r="N3" s="14">
        <v>0</v>
      </c>
      <c r="O3" s="14">
        <v>0</v>
      </c>
      <c r="P3" s="14">
        <v>0</v>
      </c>
      <c r="Q3" s="14">
        <v>0</v>
      </c>
      <c r="R3" s="15">
        <v>0</v>
      </c>
      <c r="S3" s="19">
        <f>SUM(Table10[[#This Row],[150 | 78]:[170 | 76]])</f>
        <v>1316.5550000000001</v>
      </c>
    </row>
    <row r="4" spans="1:19" x14ac:dyDescent="0.35">
      <c r="A4" s="4" t="s">
        <v>19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-8.8818400000000004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5">
        <v>0</v>
      </c>
      <c r="S4" s="19">
        <f>SUM(Table10[[#This Row],[150 | 78]:[170 | 76]])</f>
        <v>-8.8818400000000004</v>
      </c>
    </row>
    <row r="5" spans="1:19" x14ac:dyDescent="0.35">
      <c r="A5" s="4" t="s">
        <v>22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1000</v>
      </c>
      <c r="H5" s="14">
        <v>-46.099989999999998</v>
      </c>
      <c r="I5" s="14">
        <v>0</v>
      </c>
      <c r="J5" s="14">
        <v>0</v>
      </c>
      <c r="K5" s="14">
        <v>1000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5">
        <v>0</v>
      </c>
      <c r="S5" s="19">
        <f>SUM(Table10[[#This Row],[150 | 78]:[170 | 76]])</f>
        <v>1953.9000099999998</v>
      </c>
    </row>
    <row r="6" spans="1:19" x14ac:dyDescent="0.35">
      <c r="A6" s="4" t="s">
        <v>24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806.89400000000001</v>
      </c>
      <c r="N6" s="14">
        <v>0</v>
      </c>
      <c r="O6" s="14">
        <v>0</v>
      </c>
      <c r="P6" s="14">
        <v>0</v>
      </c>
      <c r="Q6" s="14">
        <v>0</v>
      </c>
      <c r="R6" s="15">
        <v>0</v>
      </c>
      <c r="S6" s="19">
        <f>SUM(Table10[[#This Row],[150 | 78]:[170 | 76]])</f>
        <v>806.89400000000001</v>
      </c>
    </row>
    <row r="7" spans="1:19" x14ac:dyDescent="0.35">
      <c r="A7" s="4" t="s">
        <v>29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610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5">
        <v>0</v>
      </c>
      <c r="S7" s="19">
        <f>SUM(Table10[[#This Row],[150 | 78]:[170 | 76]])</f>
        <v>610</v>
      </c>
    </row>
    <row r="8" spans="1:19" x14ac:dyDescent="0.35">
      <c r="A8" s="4" t="s">
        <v>33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2000</v>
      </c>
      <c r="R8" s="15">
        <v>0</v>
      </c>
      <c r="S8" s="19">
        <f>SUM(Table10[[#This Row],[150 | 78]:[170 | 76]])</f>
        <v>2000</v>
      </c>
    </row>
    <row r="9" spans="1:19" x14ac:dyDescent="0.35">
      <c r="A9" s="4" t="s">
        <v>35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316.89800000000002</v>
      </c>
      <c r="N9" s="14">
        <v>0</v>
      </c>
      <c r="O9" s="14">
        <v>0</v>
      </c>
      <c r="P9" s="14">
        <v>0</v>
      </c>
      <c r="Q9" s="14">
        <v>0</v>
      </c>
      <c r="R9" s="15">
        <v>0</v>
      </c>
      <c r="S9" s="19">
        <f>SUM(Table10[[#This Row],[150 | 78]:[170 | 76]])</f>
        <v>316.89800000000002</v>
      </c>
    </row>
    <row r="10" spans="1:19" x14ac:dyDescent="0.35">
      <c r="A10" s="4" t="s">
        <v>37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1255.106</v>
      </c>
      <c r="O10" s="14">
        <v>0</v>
      </c>
      <c r="P10" s="14">
        <v>0</v>
      </c>
      <c r="Q10" s="14">
        <v>0</v>
      </c>
      <c r="R10" s="15">
        <v>0</v>
      </c>
      <c r="S10" s="19">
        <f>SUM(Table10[[#This Row],[150 | 78]:[170 | 76]])</f>
        <v>1255.106</v>
      </c>
    </row>
    <row r="11" spans="1:19" x14ac:dyDescent="0.35">
      <c r="A11" s="4" t="s">
        <v>40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475</v>
      </c>
      <c r="Q11" s="14">
        <v>0</v>
      </c>
      <c r="R11" s="15">
        <v>0</v>
      </c>
      <c r="S11" s="19">
        <f>SUM(Table10[[#This Row],[150 | 78]:[170 | 76]])</f>
        <v>475</v>
      </c>
    </row>
    <row r="12" spans="1:19" x14ac:dyDescent="0.35">
      <c r="A12" s="4" t="s">
        <v>50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5">
        <v>8000</v>
      </c>
      <c r="S12" s="19">
        <f>SUM(Table10[[#This Row],[150 | 78]:[170 | 76]])</f>
        <v>8000</v>
      </c>
    </row>
    <row r="13" spans="1:19" x14ac:dyDescent="0.35">
      <c r="A13" s="4" t="s">
        <v>59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2640</v>
      </c>
      <c r="K13" s="14">
        <v>51377.946000000004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5">
        <v>0</v>
      </c>
      <c r="S13" s="19">
        <f>SUM(Table10[[#This Row],[150 | 78]:[170 | 76]])</f>
        <v>54017.946000000004</v>
      </c>
    </row>
    <row r="14" spans="1:19" x14ac:dyDescent="0.35">
      <c r="A14" s="4" t="s">
        <v>61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755.85500000000002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5">
        <v>0</v>
      </c>
      <c r="S14" s="19">
        <f>SUM(Table10[[#This Row],[150 | 78]:[170 | 76]])</f>
        <v>755.85500000000002</v>
      </c>
    </row>
    <row r="15" spans="1:19" x14ac:dyDescent="0.35">
      <c r="A15" s="4" t="s">
        <v>62</v>
      </c>
      <c r="B15" s="14">
        <v>0</v>
      </c>
      <c r="C15" s="14">
        <v>0</v>
      </c>
      <c r="D15" s="14">
        <v>0</v>
      </c>
      <c r="E15" s="14">
        <v>0</v>
      </c>
      <c r="F15" s="14">
        <v>800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100</v>
      </c>
      <c r="P15" s="14">
        <v>0</v>
      </c>
      <c r="Q15" s="14">
        <v>300</v>
      </c>
      <c r="R15" s="15">
        <v>0</v>
      </c>
      <c r="S15" s="19">
        <f>SUM(Table10[[#This Row],[150 | 78]:[170 | 76]])</f>
        <v>1200</v>
      </c>
    </row>
    <row r="16" spans="1:19" x14ac:dyDescent="0.35">
      <c r="A16" s="4" t="s">
        <v>64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2400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5">
        <v>0</v>
      </c>
      <c r="S16" s="19">
        <f>SUM(Table10[[#This Row],[150 | 78]:[170 | 76]])</f>
        <v>2400</v>
      </c>
    </row>
    <row r="17" spans="1:19" x14ac:dyDescent="0.35">
      <c r="A17" s="4" t="s">
        <v>66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500</v>
      </c>
      <c r="O17" s="14">
        <v>0</v>
      </c>
      <c r="P17" s="14">
        <v>0</v>
      </c>
      <c r="Q17" s="14">
        <v>0</v>
      </c>
      <c r="R17" s="15">
        <v>0</v>
      </c>
      <c r="S17" s="19">
        <f>SUM(Table10[[#This Row],[150 | 78]:[170 | 76]])</f>
        <v>500</v>
      </c>
    </row>
    <row r="18" spans="1:19" x14ac:dyDescent="0.35">
      <c r="A18" s="4" t="s">
        <v>69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14800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5">
        <v>0</v>
      </c>
      <c r="S18" s="19">
        <f>SUM(Table10[[#This Row],[150 | 78]:[170 | 76]])</f>
        <v>14800</v>
      </c>
    </row>
    <row r="19" spans="1:19" x14ac:dyDescent="0.35">
      <c r="A19" s="4" t="s">
        <v>87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1500</v>
      </c>
      <c r="Q19" s="14">
        <v>0</v>
      </c>
      <c r="R19" s="15">
        <v>0</v>
      </c>
      <c r="S19" s="19">
        <f>SUM(Table10[[#This Row],[150 | 78]:[170 | 76]])</f>
        <v>1500</v>
      </c>
    </row>
    <row r="20" spans="1:19" x14ac:dyDescent="0.35">
      <c r="A20" s="4" t="s">
        <v>90</v>
      </c>
      <c r="B20" s="14">
        <v>1300</v>
      </c>
      <c r="C20" s="14">
        <v>0</v>
      </c>
      <c r="D20" s="14">
        <v>3000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5">
        <v>0</v>
      </c>
      <c r="S20" s="19">
        <f>SUM(Table10[[#This Row],[150 | 78]:[170 | 76]])</f>
        <v>4300</v>
      </c>
    </row>
    <row r="21" spans="1:19" x14ac:dyDescent="0.35">
      <c r="A21" s="4" t="s">
        <v>91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2500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5">
        <v>0</v>
      </c>
      <c r="S21" s="19">
        <f>SUM(Table10[[#This Row],[150 | 78]:[170 | 76]])</f>
        <v>2500</v>
      </c>
    </row>
    <row r="22" spans="1:19" x14ac:dyDescent="0.35">
      <c r="A22" s="4" t="s">
        <v>93</v>
      </c>
      <c r="B22" s="14">
        <v>0</v>
      </c>
      <c r="C22" s="14">
        <v>0</v>
      </c>
      <c r="D22" s="14">
        <v>0</v>
      </c>
      <c r="E22" s="14">
        <v>300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5">
        <v>0</v>
      </c>
      <c r="S22" s="19">
        <f>SUM(Table10[[#This Row],[150 | 78]:[170 | 76]])</f>
        <v>300</v>
      </c>
    </row>
    <row r="23" spans="1:19" x14ac:dyDescent="0.35">
      <c r="A23" s="4" t="s">
        <v>94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8750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5">
        <v>0</v>
      </c>
      <c r="S23" s="19">
        <f>SUM(Table10[[#This Row],[150 | 78]:[170 | 76]])</f>
        <v>8750</v>
      </c>
    </row>
    <row r="24" spans="1:19" x14ac:dyDescent="0.35">
      <c r="A24" s="4" t="s">
        <v>98</v>
      </c>
      <c r="B24" s="14">
        <v>0</v>
      </c>
      <c r="C24" s="14">
        <v>5707.67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5">
        <v>0</v>
      </c>
      <c r="S24" s="19">
        <f>SUM(Table10[[#This Row],[150 | 78]:[170 | 76]])</f>
        <v>5707.67</v>
      </c>
    </row>
    <row r="25" spans="1:19" x14ac:dyDescent="0.35">
      <c r="A25" s="4" t="s">
        <v>118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3500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5">
        <v>0</v>
      </c>
      <c r="S25" s="19">
        <f>SUM(Table10[[#This Row],[150 | 78]:[170 | 76]])</f>
        <v>3500</v>
      </c>
    </row>
    <row r="26" spans="1:19" x14ac:dyDescent="0.35">
      <c r="A26" s="5" t="s">
        <v>119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2000</v>
      </c>
      <c r="M26" s="16">
        <v>0</v>
      </c>
      <c r="N26" s="16">
        <v>0</v>
      </c>
      <c r="O26" s="16">
        <v>0</v>
      </c>
      <c r="P26" s="16">
        <v>450</v>
      </c>
      <c r="Q26" s="16">
        <v>0</v>
      </c>
      <c r="R26" s="17">
        <v>0</v>
      </c>
      <c r="S26" s="19">
        <f>SUM(Table10[[#This Row],[150 | 78]:[170 | 76]])</f>
        <v>2450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8"/>
  <sheetViews>
    <sheetView zoomScale="70" workbookViewId="0">
      <pane xSplit="1" ySplit="1" topLeftCell="B12" activePane="bottomRight" state="frozen"/>
      <selection pane="topRight"/>
      <selection pane="bottomLeft"/>
      <selection pane="bottomRight" activeCell="F46" sqref="F46"/>
    </sheetView>
  </sheetViews>
  <sheetFormatPr defaultRowHeight="14.5" x14ac:dyDescent="0.35"/>
  <cols>
    <col min="1" max="1" width="50" customWidth="1"/>
    <col min="2" max="17" width="10" customWidth="1"/>
  </cols>
  <sheetData>
    <row r="1" spans="1:18" x14ac:dyDescent="0.35">
      <c r="A1" s="1" t="s">
        <v>1</v>
      </c>
      <c r="B1" s="2" t="s">
        <v>273</v>
      </c>
      <c r="C1" s="2" t="s">
        <v>271</v>
      </c>
      <c r="D1" s="2" t="s">
        <v>290</v>
      </c>
      <c r="E1" s="2" t="s">
        <v>276</v>
      </c>
      <c r="F1" s="2" t="s">
        <v>259</v>
      </c>
      <c r="G1" s="2" t="s">
        <v>262</v>
      </c>
      <c r="H1" s="2" t="s">
        <v>263</v>
      </c>
      <c r="I1" s="2" t="s">
        <v>264</v>
      </c>
      <c r="J1" s="2" t="s">
        <v>249</v>
      </c>
      <c r="K1" s="2" t="s">
        <v>265</v>
      </c>
      <c r="L1" s="2" t="s">
        <v>279</v>
      </c>
      <c r="M1" s="2" t="s">
        <v>277</v>
      </c>
      <c r="N1" s="2" t="s">
        <v>266</v>
      </c>
      <c r="O1" s="2" t="s">
        <v>291</v>
      </c>
      <c r="P1" s="2" t="s">
        <v>280</v>
      </c>
      <c r="Q1" s="3" t="s">
        <v>272</v>
      </c>
      <c r="R1" s="2" t="s">
        <v>120</v>
      </c>
    </row>
    <row r="2" spans="1:18" x14ac:dyDescent="0.35">
      <c r="A2" s="4" t="s">
        <v>4</v>
      </c>
      <c r="B2" s="14">
        <v>0</v>
      </c>
      <c r="C2" s="14">
        <v>0</v>
      </c>
      <c r="D2" s="14">
        <v>0</v>
      </c>
      <c r="E2" s="14">
        <v>0</v>
      </c>
      <c r="F2" s="14">
        <v>0</v>
      </c>
      <c r="G2" s="14">
        <v>1799.11031</v>
      </c>
      <c r="H2" s="14">
        <v>0</v>
      </c>
      <c r="I2" s="14">
        <v>13200.000260000001</v>
      </c>
      <c r="J2" s="14">
        <v>0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4">
        <v>3463.8411000000001</v>
      </c>
      <c r="Q2" s="15">
        <v>0</v>
      </c>
      <c r="R2" s="18">
        <f>SUM(Table11[[#This Row],[150 | 78]:[170 | 76]])</f>
        <v>18462.951670000002</v>
      </c>
    </row>
    <row r="3" spans="1:18" x14ac:dyDescent="0.35">
      <c r="A3" s="4" t="s">
        <v>6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1041.6496999999999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5">
        <v>0</v>
      </c>
      <c r="R3" s="19">
        <f>SUM(Table11[[#This Row],[150 | 78]:[170 | 76]])</f>
        <v>1041.6496999999999</v>
      </c>
    </row>
    <row r="4" spans="1:18" x14ac:dyDescent="0.35">
      <c r="A4" s="4" t="s">
        <v>14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2320.4189999999999</v>
      </c>
      <c r="M4" s="14">
        <v>0</v>
      </c>
      <c r="N4" s="14">
        <v>0</v>
      </c>
      <c r="O4" s="14">
        <v>0</v>
      </c>
      <c r="P4" s="14">
        <v>0</v>
      </c>
      <c r="Q4" s="15">
        <v>0</v>
      </c>
      <c r="R4" s="19">
        <f>SUM(Table11[[#This Row],[150 | 78]:[170 | 76]])</f>
        <v>2320.4189999999999</v>
      </c>
    </row>
    <row r="5" spans="1:18" x14ac:dyDescent="0.35">
      <c r="A5" s="4" t="s">
        <v>16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600</v>
      </c>
      <c r="Q5" s="15">
        <v>0</v>
      </c>
      <c r="R5" s="19">
        <f>SUM(Table11[[#This Row],[150 | 78]:[170 | 76]])</f>
        <v>600</v>
      </c>
    </row>
    <row r="6" spans="1:18" x14ac:dyDescent="0.35">
      <c r="A6" s="4" t="s">
        <v>18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262.2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5">
        <v>0</v>
      </c>
      <c r="R6" s="19">
        <f>SUM(Table11[[#This Row],[150 | 78]:[170 | 76]])</f>
        <v>262.2</v>
      </c>
    </row>
    <row r="7" spans="1:18" x14ac:dyDescent="0.35">
      <c r="A7" s="4" t="s">
        <v>20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500</v>
      </c>
      <c r="K7" s="14">
        <v>0</v>
      </c>
      <c r="L7" s="14">
        <v>0</v>
      </c>
      <c r="M7" s="14">
        <v>0</v>
      </c>
      <c r="N7" s="14">
        <v>7662.8452600000001</v>
      </c>
      <c r="O7" s="14">
        <v>0</v>
      </c>
      <c r="P7" s="14">
        <v>0</v>
      </c>
      <c r="Q7" s="15">
        <v>0</v>
      </c>
      <c r="R7" s="19">
        <f>SUM(Table11[[#This Row],[150 | 78]:[170 | 76]])</f>
        <v>8162.8452600000001</v>
      </c>
    </row>
    <row r="8" spans="1:18" x14ac:dyDescent="0.35">
      <c r="A8" s="4" t="s">
        <v>22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800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5">
        <v>0</v>
      </c>
      <c r="R8" s="19">
        <f>SUM(Table11[[#This Row],[150 | 78]:[170 | 76]])</f>
        <v>800</v>
      </c>
    </row>
    <row r="9" spans="1:18" x14ac:dyDescent="0.35">
      <c r="A9" s="4" t="s">
        <v>23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2000</v>
      </c>
      <c r="Q9" s="15">
        <v>0</v>
      </c>
      <c r="R9" s="19">
        <f>SUM(Table11[[#This Row],[150 | 78]:[170 | 76]])</f>
        <v>2000</v>
      </c>
    </row>
    <row r="10" spans="1:18" x14ac:dyDescent="0.35">
      <c r="A10" s="4" t="s">
        <v>24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225</v>
      </c>
      <c r="M10" s="14">
        <v>0</v>
      </c>
      <c r="N10" s="14">
        <v>0</v>
      </c>
      <c r="O10" s="14">
        <v>0</v>
      </c>
      <c r="P10" s="14">
        <v>0</v>
      </c>
      <c r="Q10" s="15">
        <v>0</v>
      </c>
      <c r="R10" s="19">
        <f>SUM(Table11[[#This Row],[150 | 78]:[170 | 76]])</f>
        <v>225</v>
      </c>
    </row>
    <row r="11" spans="1:18" x14ac:dyDescent="0.35">
      <c r="A11" s="4" t="s">
        <v>37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1209</v>
      </c>
      <c r="N11" s="14">
        <v>0</v>
      </c>
      <c r="O11" s="14">
        <v>0</v>
      </c>
      <c r="P11" s="14">
        <v>0</v>
      </c>
      <c r="Q11" s="15">
        <v>0</v>
      </c>
      <c r="R11" s="19">
        <f>SUM(Table11[[#This Row],[150 | 78]:[170 | 76]])</f>
        <v>1209</v>
      </c>
    </row>
    <row r="12" spans="1:18" x14ac:dyDescent="0.35">
      <c r="A12" s="4" t="s">
        <v>38</v>
      </c>
      <c r="B12" s="14">
        <v>0</v>
      </c>
      <c r="C12" s="14">
        <v>0</v>
      </c>
      <c r="D12" s="14">
        <v>500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5">
        <v>0</v>
      </c>
      <c r="R12" s="19">
        <f>SUM(Table11[[#This Row],[150 | 78]:[170 | 76]])</f>
        <v>500</v>
      </c>
    </row>
    <row r="13" spans="1:18" x14ac:dyDescent="0.35">
      <c r="A13" s="4" t="s">
        <v>40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80</v>
      </c>
      <c r="P13" s="14">
        <v>0</v>
      </c>
      <c r="Q13" s="15">
        <v>0</v>
      </c>
      <c r="R13" s="19">
        <f>SUM(Table11[[#This Row],[150 | 78]:[170 | 76]])</f>
        <v>80</v>
      </c>
    </row>
    <row r="14" spans="1:18" x14ac:dyDescent="0.35">
      <c r="A14" s="4" t="s">
        <v>47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187.11309</v>
      </c>
      <c r="O14" s="14">
        <v>0</v>
      </c>
      <c r="P14" s="14">
        <v>0</v>
      </c>
      <c r="Q14" s="15">
        <v>0</v>
      </c>
      <c r="R14" s="19">
        <f>SUM(Table11[[#This Row],[150 | 78]:[170 | 76]])</f>
        <v>187.11309</v>
      </c>
    </row>
    <row r="15" spans="1:18" x14ac:dyDescent="0.35">
      <c r="A15" s="4" t="s">
        <v>48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500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5">
        <v>0</v>
      </c>
      <c r="R15" s="19">
        <f>SUM(Table11[[#This Row],[150 | 78]:[170 | 76]])</f>
        <v>500</v>
      </c>
    </row>
    <row r="16" spans="1:18" x14ac:dyDescent="0.35">
      <c r="A16" s="4" t="s">
        <v>50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5">
        <v>4000</v>
      </c>
      <c r="R16" s="19">
        <f>SUM(Table11[[#This Row],[150 | 78]:[170 | 76]])</f>
        <v>4000</v>
      </c>
    </row>
    <row r="17" spans="1:18" x14ac:dyDescent="0.35">
      <c r="A17" s="4" t="s">
        <v>54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500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5">
        <v>0</v>
      </c>
      <c r="R17" s="19">
        <f>SUM(Table11[[#This Row],[150 | 78]:[170 | 76]])</f>
        <v>500</v>
      </c>
    </row>
    <row r="18" spans="1:18" x14ac:dyDescent="0.35">
      <c r="A18" s="4" t="s">
        <v>59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48000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5">
        <v>0</v>
      </c>
      <c r="R18" s="19">
        <f>SUM(Table11[[#This Row],[150 | 78]:[170 | 76]])</f>
        <v>48000</v>
      </c>
    </row>
    <row r="19" spans="1:18" x14ac:dyDescent="0.35">
      <c r="A19" s="4" t="s">
        <v>62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1100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8.52</v>
      </c>
      <c r="O19" s="14">
        <v>0</v>
      </c>
      <c r="P19" s="14">
        <v>700</v>
      </c>
      <c r="Q19" s="15">
        <v>0</v>
      </c>
      <c r="R19" s="19">
        <f>SUM(Table11[[#This Row],[150 | 78]:[170 | 76]])</f>
        <v>1808.52</v>
      </c>
    </row>
    <row r="20" spans="1:18" x14ac:dyDescent="0.35">
      <c r="A20" s="4" t="s">
        <v>63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300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5">
        <v>0</v>
      </c>
      <c r="R20" s="19">
        <f>SUM(Table11[[#This Row],[150 | 78]:[170 | 76]])</f>
        <v>300</v>
      </c>
    </row>
    <row r="21" spans="1:18" x14ac:dyDescent="0.35">
      <c r="A21" s="4" t="s">
        <v>66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796.51800000000003</v>
      </c>
      <c r="N21" s="14">
        <v>0</v>
      </c>
      <c r="O21" s="14">
        <v>0</v>
      </c>
      <c r="P21" s="14">
        <v>0</v>
      </c>
      <c r="Q21" s="15">
        <v>0</v>
      </c>
      <c r="R21" s="19">
        <f>SUM(Table11[[#This Row],[150 | 78]:[170 | 76]])</f>
        <v>796.51800000000003</v>
      </c>
    </row>
    <row r="22" spans="1:18" x14ac:dyDescent="0.35">
      <c r="A22" s="4" t="s">
        <v>69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15300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5">
        <v>0</v>
      </c>
      <c r="R22" s="19">
        <f>SUM(Table11[[#This Row],[150 | 78]:[170 | 76]])</f>
        <v>15300</v>
      </c>
    </row>
    <row r="23" spans="1:18" x14ac:dyDescent="0.35">
      <c r="A23" s="4" t="s">
        <v>73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516.20000000000005</v>
      </c>
      <c r="P23" s="14">
        <v>0</v>
      </c>
      <c r="Q23" s="15">
        <v>0</v>
      </c>
      <c r="R23" s="19">
        <f>SUM(Table11[[#This Row],[150 | 78]:[170 | 76]])</f>
        <v>516.20000000000005</v>
      </c>
    </row>
    <row r="24" spans="1:18" x14ac:dyDescent="0.35">
      <c r="A24" s="4" t="s">
        <v>79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1500</v>
      </c>
      <c r="N24" s="14">
        <v>0</v>
      </c>
      <c r="O24" s="14">
        <v>0</v>
      </c>
      <c r="P24" s="14">
        <v>0</v>
      </c>
      <c r="Q24" s="15">
        <v>0</v>
      </c>
      <c r="R24" s="19">
        <f>SUM(Table11[[#This Row],[150 | 78]:[170 | 76]])</f>
        <v>1500</v>
      </c>
    </row>
    <row r="25" spans="1:18" x14ac:dyDescent="0.35">
      <c r="A25" s="4" t="s">
        <v>87</v>
      </c>
      <c r="B25" s="14">
        <v>0</v>
      </c>
      <c r="C25" s="14">
        <v>0</v>
      </c>
      <c r="D25" s="14">
        <v>0</v>
      </c>
      <c r="E25" s="14">
        <v>0</v>
      </c>
      <c r="F25" s="14">
        <v>49.8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5">
        <v>0</v>
      </c>
      <c r="R25" s="19">
        <f>SUM(Table11[[#This Row],[150 | 78]:[170 | 76]])</f>
        <v>49.8</v>
      </c>
    </row>
    <row r="26" spans="1:18" x14ac:dyDescent="0.35">
      <c r="A26" s="4" t="s">
        <v>89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367.69902999999999</v>
      </c>
      <c r="N26" s="14">
        <v>0</v>
      </c>
      <c r="O26" s="14">
        <v>0</v>
      </c>
      <c r="P26" s="14">
        <v>0</v>
      </c>
      <c r="Q26" s="15">
        <v>0</v>
      </c>
      <c r="R26" s="19">
        <f>SUM(Table11[[#This Row],[150 | 78]:[170 | 76]])</f>
        <v>367.69902999999999</v>
      </c>
    </row>
    <row r="27" spans="1:18" x14ac:dyDescent="0.35">
      <c r="A27" s="4" t="s">
        <v>90</v>
      </c>
      <c r="B27" s="14">
        <v>0</v>
      </c>
      <c r="C27" s="14">
        <v>0</v>
      </c>
      <c r="D27" s="14">
        <v>0</v>
      </c>
      <c r="E27" s="14">
        <v>3000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4100</v>
      </c>
      <c r="Q27" s="15">
        <v>0</v>
      </c>
      <c r="R27" s="19">
        <f>SUM(Table11[[#This Row],[150 | 78]:[170 | 76]])</f>
        <v>7100</v>
      </c>
    </row>
    <row r="28" spans="1:18" x14ac:dyDescent="0.35">
      <c r="A28" s="4" t="s">
        <v>91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2300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5">
        <v>0</v>
      </c>
      <c r="R28" s="19">
        <f>SUM(Table11[[#This Row],[150 | 78]:[170 | 76]])</f>
        <v>2300</v>
      </c>
    </row>
    <row r="29" spans="1:18" x14ac:dyDescent="0.35">
      <c r="A29" s="4" t="s">
        <v>93</v>
      </c>
      <c r="B29" s="14">
        <v>0</v>
      </c>
      <c r="C29" s="14">
        <v>0</v>
      </c>
      <c r="D29" s="14">
        <v>0</v>
      </c>
      <c r="E29" s="14">
        <v>0</v>
      </c>
      <c r="F29" s="14">
        <v>1094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5">
        <v>0</v>
      </c>
      <c r="R29" s="19">
        <f>SUM(Table11[[#This Row],[150 | 78]:[170 | 76]])</f>
        <v>1094</v>
      </c>
    </row>
    <row r="30" spans="1:18" x14ac:dyDescent="0.35">
      <c r="A30" s="4" t="s">
        <v>94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3000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5">
        <v>0</v>
      </c>
      <c r="R30" s="19">
        <f>SUM(Table11[[#This Row],[150 | 78]:[170 | 76]])</f>
        <v>3000</v>
      </c>
    </row>
    <row r="31" spans="1:18" x14ac:dyDescent="0.35">
      <c r="A31" s="4" t="s">
        <v>96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2188.576</v>
      </c>
      <c r="M31" s="14">
        <v>0</v>
      </c>
      <c r="N31" s="14">
        <v>0</v>
      </c>
      <c r="O31" s="14">
        <v>0</v>
      </c>
      <c r="P31" s="14">
        <v>0</v>
      </c>
      <c r="Q31" s="15">
        <v>0</v>
      </c>
      <c r="R31" s="19">
        <f>SUM(Table11[[#This Row],[150 | 78]:[170 | 76]])</f>
        <v>2188.576</v>
      </c>
    </row>
    <row r="32" spans="1:18" x14ac:dyDescent="0.35">
      <c r="A32" s="4" t="s">
        <v>98</v>
      </c>
      <c r="B32" s="14">
        <v>0</v>
      </c>
      <c r="C32" s="14">
        <v>4531.7469999999994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5">
        <v>0</v>
      </c>
      <c r="R32" s="19">
        <f>SUM(Table11[[#This Row],[150 | 78]:[170 | 76]])</f>
        <v>4531.7469999999994</v>
      </c>
    </row>
    <row r="33" spans="1:18" x14ac:dyDescent="0.35">
      <c r="A33" s="4" t="s">
        <v>101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1889.43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5">
        <v>0</v>
      </c>
      <c r="R33" s="19">
        <f>SUM(Table11[[#This Row],[150 | 78]:[170 | 76]])</f>
        <v>1889.43</v>
      </c>
    </row>
    <row r="34" spans="1:18" x14ac:dyDescent="0.35">
      <c r="A34" s="4" t="s">
        <v>106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2000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5">
        <v>0</v>
      </c>
      <c r="R34" s="19">
        <f>SUM(Table11[[#This Row],[150 | 78]:[170 | 76]])</f>
        <v>2000</v>
      </c>
    </row>
    <row r="35" spans="1:18" x14ac:dyDescent="0.35">
      <c r="A35" s="4" t="s">
        <v>107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1035</v>
      </c>
      <c r="P35" s="14">
        <v>0</v>
      </c>
      <c r="Q35" s="15">
        <v>0</v>
      </c>
      <c r="R35" s="19">
        <f>SUM(Table11[[#This Row],[150 | 78]:[170 | 76]])</f>
        <v>1035</v>
      </c>
    </row>
    <row r="36" spans="1:18" x14ac:dyDescent="0.35">
      <c r="A36" s="4" t="s">
        <v>114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500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5">
        <v>0</v>
      </c>
      <c r="R36" s="19">
        <f>SUM(Table11[[#This Row],[150 | 78]:[170 | 76]])</f>
        <v>500</v>
      </c>
    </row>
    <row r="37" spans="1:18" x14ac:dyDescent="0.35">
      <c r="A37" s="4" t="s">
        <v>118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3500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1500</v>
      </c>
      <c r="Q37" s="15">
        <v>0</v>
      </c>
      <c r="R37" s="19">
        <f>SUM(Table11[[#This Row],[150 | 78]:[170 | 76]])</f>
        <v>5000</v>
      </c>
    </row>
    <row r="38" spans="1:18" x14ac:dyDescent="0.35">
      <c r="A38" s="5" t="s">
        <v>119</v>
      </c>
      <c r="B38" s="16">
        <v>2600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6125</v>
      </c>
      <c r="L38" s="16">
        <v>0</v>
      </c>
      <c r="M38" s="16">
        <v>4700</v>
      </c>
      <c r="N38" s="16">
        <v>0</v>
      </c>
      <c r="O38" s="16">
        <v>0</v>
      </c>
      <c r="P38" s="16">
        <v>0</v>
      </c>
      <c r="Q38" s="17">
        <v>0</v>
      </c>
      <c r="R38" s="19">
        <f>SUM(Table11[[#This Row],[150 | 78]:[170 | 76]])</f>
        <v>13425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4"/>
  <sheetViews>
    <sheetView zoomScale="54" workbookViewId="0">
      <pane xSplit="1" ySplit="1" topLeftCell="B2" activePane="bottomRight" state="frozen"/>
      <selection pane="topRight"/>
      <selection pane="bottomLeft"/>
      <selection pane="bottomRight" activeCell="D39" sqref="D39"/>
    </sheetView>
  </sheetViews>
  <sheetFormatPr defaultRowHeight="14.5" x14ac:dyDescent="0.35"/>
  <cols>
    <col min="1" max="1" width="50" customWidth="1"/>
    <col min="2" max="19" width="10" customWidth="1"/>
  </cols>
  <sheetData>
    <row r="1" spans="1:20" x14ac:dyDescent="0.35">
      <c r="A1" s="1" t="s">
        <v>1</v>
      </c>
      <c r="B1" s="2" t="s">
        <v>273</v>
      </c>
      <c r="C1" s="2" t="s">
        <v>292</v>
      </c>
      <c r="D1" s="2" t="s">
        <v>271</v>
      </c>
      <c r="E1" s="2" t="s">
        <v>276</v>
      </c>
      <c r="F1" s="2" t="s">
        <v>262</v>
      </c>
      <c r="G1" s="2" t="s">
        <v>263</v>
      </c>
      <c r="H1" s="2" t="s">
        <v>293</v>
      </c>
      <c r="I1" s="2" t="s">
        <v>264</v>
      </c>
      <c r="J1" s="2" t="s">
        <v>249</v>
      </c>
      <c r="K1" s="2" t="s">
        <v>265</v>
      </c>
      <c r="L1" s="2" t="s">
        <v>279</v>
      </c>
      <c r="M1" s="2" t="s">
        <v>277</v>
      </c>
      <c r="N1" s="2" t="s">
        <v>266</v>
      </c>
      <c r="O1" s="2" t="s">
        <v>291</v>
      </c>
      <c r="P1" s="2" t="s">
        <v>294</v>
      </c>
      <c r="Q1" s="2" t="s">
        <v>280</v>
      </c>
      <c r="R1" s="2" t="s">
        <v>272</v>
      </c>
      <c r="S1" s="3" t="s">
        <v>295</v>
      </c>
      <c r="T1" s="2" t="s">
        <v>120</v>
      </c>
    </row>
    <row r="2" spans="1:20" x14ac:dyDescent="0.35">
      <c r="A2" s="4" t="s">
        <v>4</v>
      </c>
      <c r="B2" s="14">
        <v>1000</v>
      </c>
      <c r="C2" s="14">
        <v>21000</v>
      </c>
      <c r="D2" s="14">
        <v>2000</v>
      </c>
      <c r="E2" s="14">
        <v>0</v>
      </c>
      <c r="F2" s="14">
        <v>1865.23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0</v>
      </c>
      <c r="M2" s="14">
        <v>6400</v>
      </c>
      <c r="N2" s="14">
        <v>0</v>
      </c>
      <c r="O2" s="14">
        <v>0</v>
      </c>
      <c r="P2" s="14">
        <v>0</v>
      </c>
      <c r="Q2" s="14">
        <v>500</v>
      </c>
      <c r="R2" s="14">
        <v>0</v>
      </c>
      <c r="S2" s="15">
        <v>0</v>
      </c>
      <c r="T2" s="18">
        <f>SUM(Table12[[#This Row],[150 | 78]:[172 | 70]])</f>
        <v>32765.23</v>
      </c>
    </row>
    <row r="3" spans="1:20" x14ac:dyDescent="0.35">
      <c r="A3" s="4" t="s">
        <v>6</v>
      </c>
      <c r="B3" s="14">
        <v>0</v>
      </c>
      <c r="C3" s="14">
        <v>0</v>
      </c>
      <c r="D3" s="14">
        <v>0</v>
      </c>
      <c r="E3" s="14">
        <v>0</v>
      </c>
      <c r="F3" s="14">
        <v>1343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5">
        <v>0</v>
      </c>
      <c r="T3" s="19">
        <f>SUM(Table12[[#This Row],[150 | 78]:[172 | 70]])</f>
        <v>1343</v>
      </c>
    </row>
    <row r="4" spans="1:20" x14ac:dyDescent="0.35">
      <c r="A4" s="4" t="s">
        <v>9</v>
      </c>
      <c r="B4" s="14">
        <v>0</v>
      </c>
      <c r="C4" s="14">
        <v>0</v>
      </c>
      <c r="D4" s="14">
        <v>0</v>
      </c>
      <c r="E4" s="14">
        <v>0</v>
      </c>
      <c r="F4" s="14">
        <v>200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5">
        <v>0</v>
      </c>
      <c r="T4" s="19">
        <f>SUM(Table12[[#This Row],[150 | 78]:[172 | 70]])</f>
        <v>200</v>
      </c>
    </row>
    <row r="5" spans="1:20" x14ac:dyDescent="0.35">
      <c r="A5" s="4" t="s">
        <v>16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429</v>
      </c>
      <c r="R5" s="14">
        <v>0</v>
      </c>
      <c r="S5" s="15">
        <v>0</v>
      </c>
      <c r="T5" s="19">
        <f>SUM(Table12[[#This Row],[150 | 78]:[172 | 70]])</f>
        <v>429</v>
      </c>
    </row>
    <row r="6" spans="1:20" x14ac:dyDescent="0.35">
      <c r="A6" s="4" t="s">
        <v>20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386</v>
      </c>
      <c r="K6" s="14">
        <v>0</v>
      </c>
      <c r="L6" s="14">
        <v>0</v>
      </c>
      <c r="M6" s="14">
        <v>0</v>
      </c>
      <c r="N6" s="14">
        <v>1051.684</v>
      </c>
      <c r="O6" s="14">
        <v>0</v>
      </c>
      <c r="P6" s="14">
        <v>0</v>
      </c>
      <c r="Q6" s="14">
        <v>0</v>
      </c>
      <c r="R6" s="14">
        <v>0</v>
      </c>
      <c r="S6" s="15">
        <v>0</v>
      </c>
      <c r="T6" s="19">
        <f>SUM(Table12[[#This Row],[150 | 78]:[172 | 70]])</f>
        <v>1437.684</v>
      </c>
    </row>
    <row r="7" spans="1:20" x14ac:dyDescent="0.35">
      <c r="A7" s="4" t="s">
        <v>22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1286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5">
        <v>0</v>
      </c>
      <c r="T7" s="19">
        <f>SUM(Table12[[#This Row],[150 | 78]:[172 | 70]])</f>
        <v>1286</v>
      </c>
    </row>
    <row r="8" spans="1:20" x14ac:dyDescent="0.35">
      <c r="A8" s="4" t="s">
        <v>24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1000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5">
        <v>0</v>
      </c>
      <c r="T8" s="19">
        <f>SUM(Table12[[#This Row],[150 | 78]:[172 | 70]])</f>
        <v>1000</v>
      </c>
    </row>
    <row r="9" spans="1:20" x14ac:dyDescent="0.35">
      <c r="A9" s="4" t="s">
        <v>25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4200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5">
        <v>0</v>
      </c>
      <c r="T9" s="19">
        <f>SUM(Table12[[#This Row],[150 | 78]:[172 | 70]])</f>
        <v>4200</v>
      </c>
    </row>
    <row r="10" spans="1:20" x14ac:dyDescent="0.35">
      <c r="A10" s="4" t="s">
        <v>37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863.18939999999998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5">
        <v>0</v>
      </c>
      <c r="T10" s="19">
        <f>SUM(Table12[[#This Row],[150 | 78]:[172 | 70]])</f>
        <v>863.18939999999998</v>
      </c>
    </row>
    <row r="11" spans="1:20" x14ac:dyDescent="0.35">
      <c r="A11" s="4" t="s">
        <v>48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500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5">
        <v>0</v>
      </c>
      <c r="T11" s="19">
        <f>SUM(Table12[[#This Row],[150 | 78]:[172 | 70]])</f>
        <v>500</v>
      </c>
    </row>
    <row r="12" spans="1:20" x14ac:dyDescent="0.35">
      <c r="A12" s="4" t="s">
        <v>50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5000</v>
      </c>
      <c r="S12" s="15">
        <v>0</v>
      </c>
      <c r="T12" s="19">
        <f>SUM(Table12[[#This Row],[150 | 78]:[172 | 70]])</f>
        <v>5000</v>
      </c>
    </row>
    <row r="13" spans="1:20" x14ac:dyDescent="0.35">
      <c r="A13" s="4" t="s">
        <v>54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1000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5">
        <v>0</v>
      </c>
      <c r="T13" s="19">
        <f>SUM(Table12[[#This Row],[150 | 78]:[172 | 70]])</f>
        <v>1000</v>
      </c>
    </row>
    <row r="14" spans="1:20" x14ac:dyDescent="0.35">
      <c r="A14" s="4" t="s">
        <v>59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51100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5">
        <v>0</v>
      </c>
      <c r="T14" s="19">
        <f>SUM(Table12[[#This Row],[150 | 78]:[172 | 70]])</f>
        <v>51100</v>
      </c>
    </row>
    <row r="15" spans="1:20" x14ac:dyDescent="0.35">
      <c r="A15" s="4" t="s">
        <v>62</v>
      </c>
      <c r="B15" s="14">
        <v>0</v>
      </c>
      <c r="C15" s="14">
        <v>0</v>
      </c>
      <c r="D15" s="14">
        <v>0</v>
      </c>
      <c r="E15" s="14">
        <v>1600</v>
      </c>
      <c r="F15" s="14">
        <v>3300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500</v>
      </c>
      <c r="R15" s="14">
        <v>0</v>
      </c>
      <c r="S15" s="15">
        <v>0</v>
      </c>
      <c r="T15" s="19">
        <f>SUM(Table12[[#This Row],[150 | 78]:[172 | 70]])</f>
        <v>5400</v>
      </c>
    </row>
    <row r="16" spans="1:20" x14ac:dyDescent="0.35">
      <c r="A16" s="4" t="s">
        <v>67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500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5">
        <v>0</v>
      </c>
      <c r="T16" s="19">
        <f>SUM(Table12[[#This Row],[150 | 78]:[172 | 70]])</f>
        <v>500</v>
      </c>
    </row>
    <row r="17" spans="1:20" x14ac:dyDescent="0.35">
      <c r="A17" s="4" t="s">
        <v>69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17500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5">
        <v>2234.3240000000001</v>
      </c>
      <c r="T17" s="19">
        <f>SUM(Table12[[#This Row],[150 | 78]:[172 | 70]])</f>
        <v>19734.324000000001</v>
      </c>
    </row>
    <row r="18" spans="1:20" x14ac:dyDescent="0.35">
      <c r="A18" s="4" t="s">
        <v>79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4200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5">
        <v>0</v>
      </c>
      <c r="T18" s="19">
        <f>SUM(Table12[[#This Row],[150 | 78]:[172 | 70]])</f>
        <v>4200</v>
      </c>
    </row>
    <row r="19" spans="1:20" x14ac:dyDescent="0.35">
      <c r="A19" s="4" t="s">
        <v>81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23.361239999999999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5">
        <v>0</v>
      </c>
      <c r="T19" s="19">
        <f>SUM(Table12[[#This Row],[150 | 78]:[172 | 70]])</f>
        <v>23.361239999999999</v>
      </c>
    </row>
    <row r="20" spans="1:20" x14ac:dyDescent="0.35">
      <c r="A20" s="4" t="s">
        <v>86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500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5">
        <v>0</v>
      </c>
      <c r="T20" s="19">
        <f>SUM(Table12[[#This Row],[150 | 78]:[172 | 70]])</f>
        <v>500</v>
      </c>
    </row>
    <row r="21" spans="1:20" x14ac:dyDescent="0.35">
      <c r="A21" s="4" t="s">
        <v>87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73</v>
      </c>
      <c r="P21" s="14">
        <v>0</v>
      </c>
      <c r="Q21" s="14">
        <v>0</v>
      </c>
      <c r="R21" s="14">
        <v>0</v>
      </c>
      <c r="S21" s="15">
        <v>0</v>
      </c>
      <c r="T21" s="19">
        <f>SUM(Table12[[#This Row],[150 | 78]:[172 | 70]])</f>
        <v>73</v>
      </c>
    </row>
    <row r="22" spans="1:20" x14ac:dyDescent="0.35">
      <c r="A22" s="4" t="s">
        <v>89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293.35323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5">
        <v>0</v>
      </c>
      <c r="T22" s="19">
        <f>SUM(Table12[[#This Row],[150 | 78]:[172 | 70]])</f>
        <v>293.35323</v>
      </c>
    </row>
    <row r="23" spans="1:20" x14ac:dyDescent="0.35">
      <c r="A23" s="4" t="s">
        <v>90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725</v>
      </c>
      <c r="R23" s="14">
        <v>0</v>
      </c>
      <c r="S23" s="15">
        <v>0</v>
      </c>
      <c r="T23" s="19">
        <f>SUM(Table12[[#This Row],[150 | 78]:[172 | 70]])</f>
        <v>725</v>
      </c>
    </row>
    <row r="24" spans="1:20" x14ac:dyDescent="0.35">
      <c r="A24" s="4" t="s">
        <v>91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2600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5">
        <v>0</v>
      </c>
      <c r="T24" s="19">
        <f>SUM(Table12[[#This Row],[150 | 78]:[172 | 70]])</f>
        <v>2600</v>
      </c>
    </row>
    <row r="25" spans="1:20" x14ac:dyDescent="0.35">
      <c r="A25" s="4" t="s">
        <v>93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1313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5">
        <v>0</v>
      </c>
      <c r="T25" s="19">
        <f>SUM(Table12[[#This Row],[150 | 78]:[172 | 70]])</f>
        <v>1313</v>
      </c>
    </row>
    <row r="26" spans="1:20" x14ac:dyDescent="0.35">
      <c r="A26" s="4" t="s">
        <v>94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2000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5">
        <v>0</v>
      </c>
      <c r="T26" s="19">
        <f>SUM(Table12[[#This Row],[150 | 78]:[172 | 70]])</f>
        <v>2000</v>
      </c>
    </row>
    <row r="27" spans="1:20" x14ac:dyDescent="0.35">
      <c r="A27" s="4" t="s">
        <v>96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500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5">
        <v>0</v>
      </c>
      <c r="T27" s="19">
        <f>SUM(Table12[[#This Row],[150 | 78]:[172 | 70]])</f>
        <v>500</v>
      </c>
    </row>
    <row r="28" spans="1:20" x14ac:dyDescent="0.35">
      <c r="A28" s="4" t="s">
        <v>98</v>
      </c>
      <c r="B28" s="14">
        <v>173.53224</v>
      </c>
      <c r="C28" s="14">
        <v>0</v>
      </c>
      <c r="D28" s="14">
        <v>3566.489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5">
        <v>0</v>
      </c>
      <c r="T28" s="19">
        <f>SUM(Table12[[#This Row],[150 | 78]:[172 | 70]])</f>
        <v>3740.02124</v>
      </c>
    </row>
    <row r="29" spans="1:20" x14ac:dyDescent="0.35">
      <c r="A29" s="4" t="s">
        <v>100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80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5">
        <v>0</v>
      </c>
      <c r="T29" s="19">
        <f>SUM(Table12[[#This Row],[150 | 78]:[172 | 70]])</f>
        <v>80</v>
      </c>
    </row>
    <row r="30" spans="1:20" x14ac:dyDescent="0.35">
      <c r="A30" s="4" t="s">
        <v>101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2010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5">
        <v>0</v>
      </c>
      <c r="T30" s="19">
        <f>SUM(Table12[[#This Row],[150 | 78]:[172 | 70]])</f>
        <v>2010</v>
      </c>
    </row>
    <row r="31" spans="1:20" x14ac:dyDescent="0.35">
      <c r="A31" s="4" t="s">
        <v>106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2000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5">
        <v>0</v>
      </c>
      <c r="T31" s="19">
        <f>SUM(Table12[[#This Row],[150 | 78]:[172 | 70]])</f>
        <v>2000</v>
      </c>
    </row>
    <row r="32" spans="1:20" x14ac:dyDescent="0.35">
      <c r="A32" s="4" t="s">
        <v>108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3300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5">
        <v>0</v>
      </c>
      <c r="T32" s="19">
        <f>SUM(Table12[[#This Row],[150 | 78]:[172 | 70]])</f>
        <v>3300</v>
      </c>
    </row>
    <row r="33" spans="1:20" x14ac:dyDescent="0.35">
      <c r="A33" s="4" t="s">
        <v>118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2000</v>
      </c>
      <c r="R33" s="14">
        <v>0</v>
      </c>
      <c r="S33" s="15">
        <v>0</v>
      </c>
      <c r="T33" s="19">
        <f>SUM(Table12[[#This Row],[150 | 78]:[172 | 70]])</f>
        <v>2000</v>
      </c>
    </row>
    <row r="34" spans="1:20" x14ac:dyDescent="0.35">
      <c r="A34" s="5" t="s">
        <v>119</v>
      </c>
      <c r="B34" s="16">
        <v>6339.59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3900</v>
      </c>
      <c r="L34" s="16">
        <v>0</v>
      </c>
      <c r="M34" s="16">
        <v>5600</v>
      </c>
      <c r="N34" s="16">
        <v>0</v>
      </c>
      <c r="O34" s="16">
        <v>0</v>
      </c>
      <c r="P34" s="16">
        <v>11000</v>
      </c>
      <c r="Q34" s="16">
        <v>0</v>
      </c>
      <c r="R34" s="16">
        <v>0</v>
      </c>
      <c r="S34" s="17">
        <v>0</v>
      </c>
      <c r="T34" s="19">
        <f>SUM(Table12[[#This Row],[150 | 78]:[172 | 70]])</f>
        <v>26839.59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41"/>
  <sheetViews>
    <sheetView zoomScale="75" workbookViewId="0">
      <pane xSplit="1" ySplit="1" topLeftCell="L2" activePane="bottomRight" state="frozen"/>
      <selection pane="topRight"/>
      <selection pane="bottomLeft"/>
      <selection pane="bottomRight" activeCell="AA17" sqref="AA17"/>
    </sheetView>
  </sheetViews>
  <sheetFormatPr defaultRowHeight="14.5" x14ac:dyDescent="0.35"/>
  <cols>
    <col min="1" max="1" width="50" customWidth="1"/>
    <col min="2" max="23" width="10" customWidth="1"/>
    <col min="24" max="24" width="11.1796875" customWidth="1"/>
  </cols>
  <sheetData>
    <row r="1" spans="1:24" x14ac:dyDescent="0.35">
      <c r="A1" s="1" t="s">
        <v>1</v>
      </c>
      <c r="B1" s="2" t="s">
        <v>273</v>
      </c>
      <c r="C1" s="2" t="s">
        <v>292</v>
      </c>
      <c r="D1" s="2" t="s">
        <v>271</v>
      </c>
      <c r="E1" s="2" t="s">
        <v>290</v>
      </c>
      <c r="F1" s="2" t="s">
        <v>262</v>
      </c>
      <c r="G1" s="2" t="s">
        <v>263</v>
      </c>
      <c r="H1" s="2" t="s">
        <v>293</v>
      </c>
      <c r="I1" s="2" t="s">
        <v>248</v>
      </c>
      <c r="J1" s="2" t="s">
        <v>275</v>
      </c>
      <c r="K1" s="2" t="s">
        <v>264</v>
      </c>
      <c r="L1" s="2" t="s">
        <v>296</v>
      </c>
      <c r="M1" s="2" t="s">
        <v>249</v>
      </c>
      <c r="N1" s="2" t="s">
        <v>265</v>
      </c>
      <c r="O1" s="2" t="s">
        <v>279</v>
      </c>
      <c r="P1" s="2" t="s">
        <v>277</v>
      </c>
      <c r="Q1" s="2" t="s">
        <v>266</v>
      </c>
      <c r="R1" s="2" t="s">
        <v>297</v>
      </c>
      <c r="S1" s="2" t="s">
        <v>267</v>
      </c>
      <c r="T1" s="2" t="s">
        <v>291</v>
      </c>
      <c r="U1" s="2" t="s">
        <v>294</v>
      </c>
      <c r="V1" s="2" t="s">
        <v>280</v>
      </c>
      <c r="W1" s="3" t="s">
        <v>295</v>
      </c>
      <c r="X1" s="2" t="s">
        <v>120</v>
      </c>
    </row>
    <row r="2" spans="1:24" x14ac:dyDescent="0.35">
      <c r="A2" s="4" t="s">
        <v>4</v>
      </c>
      <c r="B2" s="14">
        <v>0</v>
      </c>
      <c r="C2" s="14">
        <v>32950</v>
      </c>
      <c r="D2" s="14">
        <v>3500</v>
      </c>
      <c r="E2" s="14">
        <v>2972.3</v>
      </c>
      <c r="F2" s="14">
        <v>900</v>
      </c>
      <c r="G2" s="14">
        <v>0</v>
      </c>
      <c r="H2" s="14">
        <v>0</v>
      </c>
      <c r="I2" s="14">
        <v>0</v>
      </c>
      <c r="J2" s="14">
        <v>0</v>
      </c>
      <c r="K2" s="14">
        <v>6500</v>
      </c>
      <c r="L2" s="14">
        <v>0</v>
      </c>
      <c r="M2" s="14">
        <v>0</v>
      </c>
      <c r="N2" s="14">
        <v>0</v>
      </c>
      <c r="O2" s="14">
        <v>0</v>
      </c>
      <c r="P2" s="14">
        <v>6030</v>
      </c>
      <c r="Q2" s="14">
        <v>0</v>
      </c>
      <c r="R2" s="14">
        <v>0</v>
      </c>
      <c r="S2" s="14">
        <v>0</v>
      </c>
      <c r="T2" s="14">
        <v>0</v>
      </c>
      <c r="U2" s="14">
        <v>0</v>
      </c>
      <c r="V2" s="14">
        <v>865</v>
      </c>
      <c r="W2" s="15">
        <v>0</v>
      </c>
      <c r="X2" s="18">
        <f>SUM(Table13[[#This Row],[150 | 78]:[172 | 70]])</f>
        <v>53717.3</v>
      </c>
    </row>
    <row r="3" spans="1:24" x14ac:dyDescent="0.35">
      <c r="A3" s="4" t="s">
        <v>6</v>
      </c>
      <c r="B3" s="14">
        <v>0</v>
      </c>
      <c r="C3" s="14">
        <v>0</v>
      </c>
      <c r="D3" s="14">
        <v>0</v>
      </c>
      <c r="E3" s="14">
        <v>0</v>
      </c>
      <c r="F3" s="14">
        <v>2582.8625000000002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5">
        <v>0</v>
      </c>
      <c r="X3" s="19">
        <f>SUM(Table13[[#This Row],[150 | 78]:[172 | 70]])</f>
        <v>2582.8625000000002</v>
      </c>
    </row>
    <row r="4" spans="1:24" x14ac:dyDescent="0.35">
      <c r="A4" s="4" t="s">
        <v>10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442.11900000000003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5">
        <v>0</v>
      </c>
      <c r="X4" s="19">
        <f>SUM(Table13[[#This Row],[150 | 78]:[172 | 70]])</f>
        <v>442.11900000000003</v>
      </c>
    </row>
    <row r="5" spans="1:24" x14ac:dyDescent="0.35">
      <c r="A5" s="4" t="s">
        <v>14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11.693</v>
      </c>
      <c r="R5" s="14">
        <v>500</v>
      </c>
      <c r="S5" s="14">
        <v>0</v>
      </c>
      <c r="T5" s="14">
        <v>0</v>
      </c>
      <c r="U5" s="14">
        <v>0</v>
      </c>
      <c r="V5" s="14">
        <v>0</v>
      </c>
      <c r="W5" s="15">
        <v>0</v>
      </c>
      <c r="X5" s="19">
        <f>SUM(Table13[[#This Row],[150 | 78]:[172 | 70]])</f>
        <v>511.69299999999998</v>
      </c>
    </row>
    <row r="6" spans="1:24" x14ac:dyDescent="0.35">
      <c r="A6" s="4" t="s">
        <v>16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1775.02827</v>
      </c>
      <c r="W6" s="15">
        <v>0</v>
      </c>
      <c r="X6" s="19">
        <f>SUM(Table13[[#This Row],[150 | 78]:[172 | 70]])</f>
        <v>1775.02827</v>
      </c>
    </row>
    <row r="7" spans="1:24" x14ac:dyDescent="0.35">
      <c r="A7" s="4" t="s">
        <v>18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168.4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5">
        <v>0</v>
      </c>
      <c r="X7" s="19">
        <f>SUM(Table13[[#This Row],[150 | 78]:[172 | 70]])</f>
        <v>168.4</v>
      </c>
    </row>
    <row r="8" spans="1:24" x14ac:dyDescent="0.35">
      <c r="A8" s="4" t="s">
        <v>20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-91.874769999999998</v>
      </c>
      <c r="N8" s="14">
        <v>0</v>
      </c>
      <c r="O8" s="14">
        <v>0</v>
      </c>
      <c r="P8" s="14">
        <v>810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5">
        <v>0</v>
      </c>
      <c r="X8" s="19">
        <f>SUM(Table13[[#This Row],[150 | 78]:[172 | 70]])</f>
        <v>718.12522999999999</v>
      </c>
    </row>
    <row r="9" spans="1:24" x14ac:dyDescent="0.35">
      <c r="A9" s="4" t="s">
        <v>22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900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5">
        <v>0</v>
      </c>
      <c r="X9" s="19">
        <f>SUM(Table13[[#This Row],[150 | 78]:[172 | 70]])</f>
        <v>900</v>
      </c>
    </row>
    <row r="10" spans="1:24" x14ac:dyDescent="0.35">
      <c r="A10" s="4" t="s">
        <v>24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30</v>
      </c>
      <c r="N10" s="14">
        <v>0</v>
      </c>
      <c r="O10" s="14">
        <v>234.16703999999999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9">
        <f>SUM(Table13[[#This Row],[150 | 78]:[172 | 70]])</f>
        <v>264.16703999999999</v>
      </c>
    </row>
    <row r="11" spans="1:24" x14ac:dyDescent="0.35">
      <c r="A11" s="4" t="s">
        <v>25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3500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5">
        <v>0</v>
      </c>
      <c r="X11" s="19">
        <f>SUM(Table13[[#This Row],[150 | 78]:[172 | 70]])</f>
        <v>3500</v>
      </c>
    </row>
    <row r="12" spans="1:24" x14ac:dyDescent="0.35">
      <c r="A12" s="4" t="s">
        <v>27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8610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9">
        <f>SUM(Table13[[#This Row],[150 | 78]:[172 | 70]])</f>
        <v>8610</v>
      </c>
    </row>
    <row r="13" spans="1:24" x14ac:dyDescent="0.35">
      <c r="A13" s="4" t="s">
        <v>44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3000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9">
        <f>SUM(Table13[[#This Row],[150 | 78]:[172 | 70]])</f>
        <v>3000</v>
      </c>
    </row>
    <row r="14" spans="1:24" x14ac:dyDescent="0.35">
      <c r="A14" s="4" t="s">
        <v>45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120</v>
      </c>
      <c r="T14" s="14">
        <v>0</v>
      </c>
      <c r="U14" s="14">
        <v>0</v>
      </c>
      <c r="V14" s="14">
        <v>0</v>
      </c>
      <c r="W14" s="15">
        <v>0</v>
      </c>
      <c r="X14" s="19">
        <f>SUM(Table13[[#This Row],[150 | 78]:[172 | 70]])</f>
        <v>120</v>
      </c>
    </row>
    <row r="15" spans="1:24" x14ac:dyDescent="0.35">
      <c r="A15" s="4" t="s">
        <v>48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800</v>
      </c>
      <c r="L15" s="14">
        <v>0</v>
      </c>
      <c r="M15" s="14">
        <v>1054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5">
        <v>0</v>
      </c>
      <c r="X15" s="19">
        <f>SUM(Table13[[#This Row],[150 | 78]:[172 | 70]])</f>
        <v>1854</v>
      </c>
    </row>
    <row r="16" spans="1:24" x14ac:dyDescent="0.35">
      <c r="A16" s="4" t="s">
        <v>54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1200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0</v>
      </c>
      <c r="X16" s="19">
        <f>SUM(Table13[[#This Row],[150 | 78]:[172 | 70]])</f>
        <v>1200</v>
      </c>
    </row>
    <row r="17" spans="1:24" x14ac:dyDescent="0.35">
      <c r="A17" s="4" t="s">
        <v>58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170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5">
        <v>0</v>
      </c>
      <c r="X17" s="19">
        <f>SUM(Table13[[#This Row],[150 | 78]:[172 | 70]])</f>
        <v>170</v>
      </c>
    </row>
    <row r="18" spans="1:24" x14ac:dyDescent="0.35">
      <c r="A18" s="4" t="s">
        <v>59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40000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5">
        <v>0</v>
      </c>
      <c r="X18" s="19">
        <f>SUM(Table13[[#This Row],[150 | 78]:[172 | 70]])</f>
        <v>40000</v>
      </c>
    </row>
    <row r="19" spans="1:24" x14ac:dyDescent="0.35">
      <c r="A19" s="4" t="s">
        <v>62</v>
      </c>
      <c r="B19" s="14">
        <v>0</v>
      </c>
      <c r="C19" s="14">
        <v>0</v>
      </c>
      <c r="D19" s="14">
        <v>0</v>
      </c>
      <c r="E19" s="14">
        <v>0</v>
      </c>
      <c r="F19" s="14">
        <v>3600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2500</v>
      </c>
      <c r="W19" s="15">
        <v>0</v>
      </c>
      <c r="X19" s="19">
        <f>SUM(Table13[[#This Row],[150 | 78]:[172 | 70]])</f>
        <v>6100</v>
      </c>
    </row>
    <row r="20" spans="1:24" x14ac:dyDescent="0.35">
      <c r="A20" s="4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3083.2620000000002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5">
        <v>0</v>
      </c>
      <c r="X20" s="19">
        <f>SUM(Table13[[#This Row],[150 | 78]:[172 | 70]])</f>
        <v>3083.2620000000002</v>
      </c>
    </row>
    <row r="21" spans="1:24" x14ac:dyDescent="0.35">
      <c r="A21" s="4" t="s">
        <v>66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-0.70667999999999997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5">
        <v>0</v>
      </c>
      <c r="X21" s="19">
        <f>SUM(Table13[[#This Row],[150 | 78]:[172 | 70]])</f>
        <v>-0.70667999999999997</v>
      </c>
    </row>
    <row r="22" spans="1:24" x14ac:dyDescent="0.35">
      <c r="A22" s="4" t="s">
        <v>67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1765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5">
        <v>0</v>
      </c>
      <c r="X22" s="19">
        <f>SUM(Table13[[#This Row],[150 | 78]:[172 | 70]])</f>
        <v>1765</v>
      </c>
    </row>
    <row r="23" spans="1:24" x14ac:dyDescent="0.35">
      <c r="A23" s="4" t="s">
        <v>69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19100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4600</v>
      </c>
      <c r="X23" s="19">
        <f>SUM(Table13[[#This Row],[150 | 78]:[172 | 70]])</f>
        <v>23700</v>
      </c>
    </row>
    <row r="24" spans="1:24" x14ac:dyDescent="0.35">
      <c r="A24" s="4" t="s">
        <v>73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600</v>
      </c>
      <c r="U24" s="14">
        <v>0</v>
      </c>
      <c r="V24" s="14">
        <v>0</v>
      </c>
      <c r="W24" s="15">
        <v>0</v>
      </c>
      <c r="X24" s="19">
        <f>SUM(Table13[[#This Row],[150 | 78]:[172 | 70]])</f>
        <v>600</v>
      </c>
    </row>
    <row r="25" spans="1:24" x14ac:dyDescent="0.35">
      <c r="A25" s="4" t="s">
        <v>77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9999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9">
        <f>SUM(Table13[[#This Row],[150 | 78]:[172 | 70]])</f>
        <v>9999</v>
      </c>
    </row>
    <row r="26" spans="1:24" x14ac:dyDescent="0.35">
      <c r="A26" s="4" t="s">
        <v>79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5000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9">
        <f>SUM(Table13[[#This Row],[150 | 78]:[172 | 70]])</f>
        <v>5000</v>
      </c>
    </row>
    <row r="27" spans="1:24" x14ac:dyDescent="0.35">
      <c r="A27" s="4" t="s">
        <v>83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1020.34962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9">
        <f>SUM(Table13[[#This Row],[150 | 78]:[172 | 70]])</f>
        <v>1020.34962</v>
      </c>
    </row>
    <row r="28" spans="1:24" x14ac:dyDescent="0.35">
      <c r="A28" s="4" t="s">
        <v>86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3440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9">
        <f>SUM(Table13[[#This Row],[150 | 78]:[172 | 70]])</f>
        <v>3440</v>
      </c>
    </row>
    <row r="29" spans="1:24" x14ac:dyDescent="0.35">
      <c r="A29" s="4" t="s">
        <v>87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1076.819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5">
        <v>0</v>
      </c>
      <c r="X29" s="19">
        <f>SUM(Table13[[#This Row],[150 | 78]:[172 | 70]])</f>
        <v>1076.819</v>
      </c>
    </row>
    <row r="30" spans="1:24" x14ac:dyDescent="0.35">
      <c r="A30" s="4" t="s">
        <v>90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2000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650</v>
      </c>
      <c r="W30" s="15">
        <v>0</v>
      </c>
      <c r="X30" s="19">
        <f>SUM(Table13[[#This Row],[150 | 78]:[172 | 70]])</f>
        <v>2650</v>
      </c>
    </row>
    <row r="31" spans="1:24" x14ac:dyDescent="0.35">
      <c r="A31" s="4" t="s">
        <v>91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2600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5">
        <v>0</v>
      </c>
      <c r="X31" s="19">
        <f>SUM(Table13[[#This Row],[150 | 78]:[172 | 70]])</f>
        <v>2600</v>
      </c>
    </row>
    <row r="32" spans="1:24" x14ac:dyDescent="0.35">
      <c r="A32" s="4" t="s">
        <v>93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733.40000000000009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0</v>
      </c>
      <c r="X32" s="19">
        <f>SUM(Table13[[#This Row],[150 | 78]:[172 | 70]])</f>
        <v>733.40000000000009</v>
      </c>
    </row>
    <row r="33" spans="1:24" x14ac:dyDescent="0.35">
      <c r="A33" s="4" t="s">
        <v>96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350</v>
      </c>
      <c r="L33" s="14">
        <v>0</v>
      </c>
      <c r="M33" s="14">
        <v>0</v>
      </c>
      <c r="N33" s="14">
        <v>0</v>
      </c>
      <c r="O33" s="14">
        <v>30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9">
        <f>SUM(Table13[[#This Row],[150 | 78]:[172 | 70]])</f>
        <v>380</v>
      </c>
    </row>
    <row r="34" spans="1:24" x14ac:dyDescent="0.35">
      <c r="A34" s="4" t="s">
        <v>98</v>
      </c>
      <c r="B34" s="14">
        <v>157.34098</v>
      </c>
      <c r="C34" s="14">
        <v>0</v>
      </c>
      <c r="D34" s="14">
        <v>4344.4089999999997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0</v>
      </c>
      <c r="X34" s="19">
        <f>SUM(Table13[[#This Row],[150 | 78]:[172 | 70]])</f>
        <v>4501.7499799999996</v>
      </c>
    </row>
    <row r="35" spans="1:24" x14ac:dyDescent="0.35">
      <c r="A35" s="4" t="s">
        <v>101</v>
      </c>
      <c r="B35" s="14">
        <v>0</v>
      </c>
      <c r="C35" s="14">
        <v>2340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1269.3538599999999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5">
        <v>0</v>
      </c>
      <c r="X35" s="19">
        <f>SUM(Table13[[#This Row],[150 | 78]:[172 | 70]])</f>
        <v>3609.3538600000002</v>
      </c>
    </row>
    <row r="36" spans="1:24" x14ac:dyDescent="0.35">
      <c r="A36" s="4" t="s">
        <v>106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1000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5">
        <v>0</v>
      </c>
      <c r="X36" s="19">
        <f>SUM(Table13[[#This Row],[150 | 78]:[172 | 70]])</f>
        <v>1000</v>
      </c>
    </row>
    <row r="37" spans="1:24" x14ac:dyDescent="0.35">
      <c r="A37" s="4" t="s">
        <v>108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8000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5">
        <v>0</v>
      </c>
      <c r="X37" s="19">
        <f>SUM(Table13[[#This Row],[150 | 78]:[172 | 70]])</f>
        <v>8000</v>
      </c>
    </row>
    <row r="38" spans="1:24" x14ac:dyDescent="0.35">
      <c r="A38" s="4" t="s">
        <v>111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318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5">
        <v>0</v>
      </c>
      <c r="X38" s="19">
        <f>SUM(Table13[[#This Row],[150 | 78]:[172 | 70]])</f>
        <v>318</v>
      </c>
    </row>
    <row r="39" spans="1:24" x14ac:dyDescent="0.35">
      <c r="A39" s="4" t="s">
        <v>112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1439.05071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5">
        <v>0</v>
      </c>
      <c r="X39" s="19">
        <f>SUM(Table13[[#This Row],[150 | 78]:[172 | 70]])</f>
        <v>1439.05071</v>
      </c>
    </row>
    <row r="40" spans="1:24" x14ac:dyDescent="0.35">
      <c r="A40" s="4" t="s">
        <v>118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1000</v>
      </c>
      <c r="W40" s="15">
        <v>0</v>
      </c>
      <c r="X40" s="19">
        <f>SUM(Table13[[#This Row],[150 | 78]:[172 | 70]])</f>
        <v>1000</v>
      </c>
    </row>
    <row r="41" spans="1:24" x14ac:dyDescent="0.35">
      <c r="A41" s="5" t="s">
        <v>119</v>
      </c>
      <c r="B41" s="16">
        <v>5121.5249999999996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5391.7839999999997</v>
      </c>
      <c r="O41" s="16">
        <v>0</v>
      </c>
      <c r="P41" s="16">
        <v>3877.3850000000002</v>
      </c>
      <c r="Q41" s="16">
        <v>90.572000000000003</v>
      </c>
      <c r="R41" s="16">
        <v>0</v>
      </c>
      <c r="S41" s="16">
        <v>0</v>
      </c>
      <c r="T41" s="16">
        <v>4000</v>
      </c>
      <c r="U41" s="16">
        <v>13776.1</v>
      </c>
      <c r="V41" s="16">
        <v>0</v>
      </c>
      <c r="W41" s="17">
        <v>0</v>
      </c>
      <c r="X41" s="20">
        <f>SUM(Table13[[#This Row],[150 | 78]:[172 | 70]])</f>
        <v>32257.366000000002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8"/>
  <sheetViews>
    <sheetView zoomScale="66" workbookViewId="0">
      <pane xSplit="1" ySplit="1" topLeftCell="L2" activePane="bottomRight" state="frozen"/>
      <selection pane="topRight"/>
      <selection pane="bottomLeft"/>
      <selection pane="bottomRight" activeCell="C34" sqref="C34"/>
    </sheetView>
  </sheetViews>
  <sheetFormatPr defaultRowHeight="14.5" x14ac:dyDescent="0.35"/>
  <cols>
    <col min="1" max="1" width="50" customWidth="1"/>
    <col min="2" max="22" width="10" customWidth="1"/>
    <col min="23" max="23" width="12.453125" customWidth="1"/>
  </cols>
  <sheetData>
    <row r="1" spans="1:23" x14ac:dyDescent="0.35">
      <c r="A1" s="1" t="s">
        <v>1</v>
      </c>
      <c r="B1" s="2" t="s">
        <v>273</v>
      </c>
      <c r="C1" s="2" t="s">
        <v>292</v>
      </c>
      <c r="D1" s="2" t="s">
        <v>271</v>
      </c>
      <c r="E1" s="2" t="s">
        <v>290</v>
      </c>
      <c r="F1" s="2" t="s">
        <v>276</v>
      </c>
      <c r="G1" s="2" t="s">
        <v>262</v>
      </c>
      <c r="H1" s="2" t="s">
        <v>263</v>
      </c>
      <c r="I1" s="2" t="s">
        <v>293</v>
      </c>
      <c r="J1" s="2" t="s">
        <v>275</v>
      </c>
      <c r="K1" s="2" t="s">
        <v>278</v>
      </c>
      <c r="L1" s="2" t="s">
        <v>264</v>
      </c>
      <c r="M1" s="2" t="s">
        <v>296</v>
      </c>
      <c r="N1" s="2" t="s">
        <v>249</v>
      </c>
      <c r="O1" s="2" t="s">
        <v>265</v>
      </c>
      <c r="P1" s="2" t="s">
        <v>279</v>
      </c>
      <c r="Q1" s="2" t="s">
        <v>277</v>
      </c>
      <c r="R1" s="2" t="s">
        <v>266</v>
      </c>
      <c r="S1" s="2" t="s">
        <v>297</v>
      </c>
      <c r="T1" s="2" t="s">
        <v>294</v>
      </c>
      <c r="U1" s="2" t="s">
        <v>280</v>
      </c>
      <c r="V1" s="3" t="s">
        <v>295</v>
      </c>
      <c r="W1" s="2" t="s">
        <v>120</v>
      </c>
    </row>
    <row r="2" spans="1:23" x14ac:dyDescent="0.35">
      <c r="A2" s="4" t="s">
        <v>4</v>
      </c>
      <c r="B2" s="14">
        <v>0</v>
      </c>
      <c r="C2" s="14">
        <v>16955</v>
      </c>
      <c r="D2" s="14">
        <v>0</v>
      </c>
      <c r="E2" s="14">
        <v>998.21505999999999</v>
      </c>
      <c r="F2" s="14">
        <v>0</v>
      </c>
      <c r="G2" s="14">
        <v>3000</v>
      </c>
      <c r="H2" s="14">
        <v>0</v>
      </c>
      <c r="I2" s="14">
        <v>0</v>
      </c>
      <c r="J2" s="14">
        <v>0</v>
      </c>
      <c r="K2" s="14">
        <v>2000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4">
        <v>18400</v>
      </c>
      <c r="R2" s="14">
        <v>0</v>
      </c>
      <c r="S2" s="14">
        <v>0</v>
      </c>
      <c r="T2" s="14">
        <v>0</v>
      </c>
      <c r="U2" s="14">
        <v>2830</v>
      </c>
      <c r="V2" s="14">
        <v>0</v>
      </c>
      <c r="W2" s="19">
        <f>SUM(Table14[[#This Row],[150 | 78]:[172 | 70]])</f>
        <v>44183.215060000002</v>
      </c>
    </row>
    <row r="3" spans="1:23" x14ac:dyDescent="0.35">
      <c r="A3" s="4" t="s">
        <v>6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2200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9">
        <f>SUM(Table14[[#This Row],[150 | 78]:[172 | 70]])</f>
        <v>2200</v>
      </c>
    </row>
    <row r="4" spans="1:23" x14ac:dyDescent="0.35">
      <c r="A4" s="4" t="s">
        <v>9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75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9">
        <f>SUM(Table14[[#This Row],[150 | 78]:[172 | 70]])</f>
        <v>75</v>
      </c>
    </row>
    <row r="5" spans="1:23" x14ac:dyDescent="0.35">
      <c r="A5" s="4" t="s">
        <v>14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800</v>
      </c>
      <c r="Q5" s="14">
        <v>0</v>
      </c>
      <c r="R5" s="14">
        <v>0</v>
      </c>
      <c r="S5" s="14">
        <v>700</v>
      </c>
      <c r="T5" s="14">
        <v>0</v>
      </c>
      <c r="U5" s="14">
        <v>0</v>
      </c>
      <c r="V5" s="14">
        <v>0</v>
      </c>
      <c r="W5" s="19">
        <f>SUM(Table14[[#This Row],[150 | 78]:[172 | 70]])</f>
        <v>1500</v>
      </c>
    </row>
    <row r="6" spans="1:23" x14ac:dyDescent="0.35">
      <c r="A6" s="4" t="s">
        <v>16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2739.8799199999999</v>
      </c>
      <c r="V6" s="14">
        <v>0</v>
      </c>
      <c r="W6" s="19">
        <f>SUM(Table14[[#This Row],[150 | 78]:[172 | 70]])</f>
        <v>2739.8799199999999</v>
      </c>
    </row>
    <row r="7" spans="1:23" x14ac:dyDescent="0.35">
      <c r="A7" s="4" t="s">
        <v>25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3000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9">
        <f>SUM(Table14[[#This Row],[150 | 78]:[172 | 70]])</f>
        <v>3000</v>
      </c>
    </row>
    <row r="8" spans="1:23" x14ac:dyDescent="0.35">
      <c r="A8" s="4" t="s">
        <v>27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2000</v>
      </c>
      <c r="V8" s="14">
        <v>0</v>
      </c>
      <c r="W8" s="19">
        <f>SUM(Table14[[#This Row],[150 | 78]:[172 | 70]])</f>
        <v>2000</v>
      </c>
    </row>
    <row r="9" spans="1:23" x14ac:dyDescent="0.35">
      <c r="A9" s="4" t="s">
        <v>42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1559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9">
        <f>SUM(Table14[[#This Row],[150 | 78]:[172 | 70]])</f>
        <v>1559</v>
      </c>
    </row>
    <row r="10" spans="1:23" x14ac:dyDescent="0.35">
      <c r="A10" s="4" t="s">
        <v>44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3700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9">
        <f>SUM(Table14[[#This Row],[150 | 78]:[172 | 70]])</f>
        <v>3700</v>
      </c>
    </row>
    <row r="11" spans="1:23" x14ac:dyDescent="0.35">
      <c r="A11" s="4" t="s">
        <v>48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750</v>
      </c>
      <c r="M11" s="14">
        <v>0</v>
      </c>
      <c r="N11" s="14">
        <v>625.62300000000005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9">
        <f>SUM(Table14[[#This Row],[150 | 78]:[172 | 70]])</f>
        <v>1375.623</v>
      </c>
    </row>
    <row r="12" spans="1:23" x14ac:dyDescent="0.35">
      <c r="A12" s="4" t="s">
        <v>54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1200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9">
        <f>SUM(Table14[[#This Row],[150 | 78]:[172 | 70]])</f>
        <v>1200</v>
      </c>
    </row>
    <row r="13" spans="1:23" x14ac:dyDescent="0.35">
      <c r="A13" s="4" t="s">
        <v>59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44000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9">
        <f>SUM(Table14[[#This Row],[150 | 78]:[172 | 70]])</f>
        <v>44000</v>
      </c>
    </row>
    <row r="14" spans="1:23" x14ac:dyDescent="0.35">
      <c r="A14" s="4" t="s">
        <v>62</v>
      </c>
      <c r="B14" s="14">
        <v>0</v>
      </c>
      <c r="C14" s="14">
        <v>0</v>
      </c>
      <c r="D14" s="14">
        <v>0</v>
      </c>
      <c r="E14" s="14">
        <v>0</v>
      </c>
      <c r="F14" s="14">
        <v>2700</v>
      </c>
      <c r="G14" s="14">
        <v>3700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5449.7073399999999</v>
      </c>
      <c r="V14" s="14">
        <v>0</v>
      </c>
      <c r="W14" s="19">
        <f>SUM(Table14[[#This Row],[150 | 78]:[172 | 70]])</f>
        <v>11849.707340000001</v>
      </c>
    </row>
    <row r="15" spans="1:23" x14ac:dyDescent="0.35">
      <c r="A15" s="4" t="s">
        <v>63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355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9">
        <f>SUM(Table14[[#This Row],[150 | 78]:[172 | 70]])</f>
        <v>355</v>
      </c>
    </row>
    <row r="16" spans="1:23" x14ac:dyDescent="0.35">
      <c r="A16" s="4" t="s">
        <v>64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3632.72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9">
        <f>SUM(Table14[[#This Row],[150 | 78]:[172 | 70]])</f>
        <v>3632.72</v>
      </c>
    </row>
    <row r="17" spans="1:23" x14ac:dyDescent="0.35">
      <c r="A17" s="4" t="s">
        <v>69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20000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3723.43</v>
      </c>
      <c r="U17" s="14">
        <v>0</v>
      </c>
      <c r="V17" s="14">
        <v>4538.9549999999999</v>
      </c>
      <c r="W17" s="19">
        <f>SUM(Table14[[#This Row],[150 | 78]:[172 | 70]])</f>
        <v>28262.385000000002</v>
      </c>
    </row>
    <row r="18" spans="1:23" x14ac:dyDescent="0.35">
      <c r="A18" s="4" t="s">
        <v>79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3602.5749999999998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9">
        <f>SUM(Table14[[#This Row],[150 | 78]:[172 | 70]])</f>
        <v>3602.5749999999998</v>
      </c>
    </row>
    <row r="19" spans="1:23" x14ac:dyDescent="0.35">
      <c r="A19" s="4" t="s">
        <v>86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1800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9">
        <f>SUM(Table14[[#This Row],[150 | 78]:[172 | 70]])</f>
        <v>1800</v>
      </c>
    </row>
    <row r="20" spans="1:23" x14ac:dyDescent="0.35">
      <c r="A20" s="4" t="s">
        <v>87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1240.6659999999999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9">
        <f>SUM(Table14[[#This Row],[150 | 78]:[172 | 70]])</f>
        <v>1240.6659999999999</v>
      </c>
    </row>
    <row r="21" spans="1:23" x14ac:dyDescent="0.35">
      <c r="A21" s="4" t="s">
        <v>90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1025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725</v>
      </c>
      <c r="V21" s="14">
        <v>0</v>
      </c>
      <c r="W21" s="19">
        <f>SUM(Table14[[#This Row],[150 | 78]:[172 | 70]])</f>
        <v>1750</v>
      </c>
    </row>
    <row r="22" spans="1:23" x14ac:dyDescent="0.35">
      <c r="A22" s="4" t="s">
        <v>91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2600</v>
      </c>
      <c r="I22" s="14">
        <v>49.027000000000001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9">
        <f>SUM(Table14[[#This Row],[150 | 78]:[172 | 70]])</f>
        <v>2649.027</v>
      </c>
    </row>
    <row r="23" spans="1:23" x14ac:dyDescent="0.35">
      <c r="A23" s="4" t="s">
        <v>93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862.25800000000004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9">
        <f>SUM(Table14[[#This Row],[150 | 78]:[172 | 70]])</f>
        <v>862.25800000000004</v>
      </c>
    </row>
    <row r="24" spans="1:23" x14ac:dyDescent="0.35">
      <c r="A24" s="4" t="s">
        <v>96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1112.5899999999999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150</v>
      </c>
      <c r="S24" s="14">
        <v>0</v>
      </c>
      <c r="T24" s="14">
        <v>0</v>
      </c>
      <c r="U24" s="14">
        <v>0</v>
      </c>
      <c r="V24" s="14">
        <v>0</v>
      </c>
      <c r="W24" s="19">
        <f>SUM(Table14[[#This Row],[150 | 78]:[172 | 70]])</f>
        <v>1262.5899999999999</v>
      </c>
    </row>
    <row r="25" spans="1:23" x14ac:dyDescent="0.35">
      <c r="A25" s="4" t="s">
        <v>98</v>
      </c>
      <c r="B25" s="14">
        <v>0</v>
      </c>
      <c r="C25" s="14">
        <v>0</v>
      </c>
      <c r="D25" s="14">
        <v>4138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9">
        <f>SUM(Table14[[#This Row],[150 | 78]:[172 | 70]])</f>
        <v>4138</v>
      </c>
    </row>
    <row r="26" spans="1:23" x14ac:dyDescent="0.35">
      <c r="A26" s="4" t="s">
        <v>101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2368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65.523120000000006</v>
      </c>
      <c r="S26" s="14">
        <v>0</v>
      </c>
      <c r="T26" s="14">
        <v>0</v>
      </c>
      <c r="U26" s="14">
        <v>0</v>
      </c>
      <c r="V26" s="14">
        <v>0</v>
      </c>
      <c r="W26" s="19">
        <f>SUM(Table14[[#This Row],[150 | 78]:[172 | 70]])</f>
        <v>2433.5231199999998</v>
      </c>
    </row>
    <row r="27" spans="1:23" x14ac:dyDescent="0.35">
      <c r="A27" s="4" t="s">
        <v>106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2000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9">
        <f>SUM(Table14[[#This Row],[150 | 78]:[172 | 70]])</f>
        <v>2000</v>
      </c>
    </row>
    <row r="28" spans="1:23" x14ac:dyDescent="0.35">
      <c r="A28" s="5" t="s">
        <v>119</v>
      </c>
      <c r="B28" s="14">
        <v>7425.5010000000002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115.685</v>
      </c>
      <c r="O28" s="14">
        <v>1962.4390000000001</v>
      </c>
      <c r="P28" s="14">
        <v>0</v>
      </c>
      <c r="Q28" s="14">
        <v>5600</v>
      </c>
      <c r="R28" s="14">
        <v>0</v>
      </c>
      <c r="S28" s="14">
        <v>0</v>
      </c>
      <c r="T28" s="14">
        <v>11000</v>
      </c>
      <c r="U28" s="14">
        <v>0</v>
      </c>
      <c r="V28" s="14">
        <v>0</v>
      </c>
      <c r="W28" s="19">
        <f>SUM(Table14[[#This Row],[150 | 78]:[172 | 70]])</f>
        <v>26103.625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34"/>
  <sheetViews>
    <sheetView zoomScale="67" workbookViewId="0">
      <pane xSplit="1" ySplit="1" topLeftCell="M2" activePane="bottomRight" state="frozen"/>
      <selection pane="topRight"/>
      <selection pane="bottomLeft"/>
      <selection pane="bottomRight" activeCell="D40" sqref="D40"/>
    </sheetView>
  </sheetViews>
  <sheetFormatPr defaultRowHeight="14.5" x14ac:dyDescent="0.35"/>
  <cols>
    <col min="1" max="1" width="50" customWidth="1"/>
    <col min="2" max="22" width="10" customWidth="1"/>
  </cols>
  <sheetData>
    <row r="1" spans="1:23" x14ac:dyDescent="0.35">
      <c r="A1" s="1" t="s">
        <v>1</v>
      </c>
      <c r="B1" s="2" t="s">
        <v>273</v>
      </c>
      <c r="C1" s="2" t="s">
        <v>292</v>
      </c>
      <c r="D1" s="2" t="s">
        <v>271</v>
      </c>
      <c r="E1" s="2" t="s">
        <v>290</v>
      </c>
      <c r="F1" s="2" t="s">
        <v>276</v>
      </c>
      <c r="G1" s="2" t="s">
        <v>262</v>
      </c>
      <c r="H1" s="2" t="s">
        <v>263</v>
      </c>
      <c r="I1" s="2" t="s">
        <v>293</v>
      </c>
      <c r="J1" s="2" t="s">
        <v>248</v>
      </c>
      <c r="K1" s="2" t="s">
        <v>278</v>
      </c>
      <c r="L1" s="2" t="s">
        <v>264</v>
      </c>
      <c r="M1" s="2" t="s">
        <v>296</v>
      </c>
      <c r="N1" s="2" t="s">
        <v>249</v>
      </c>
      <c r="O1" s="2" t="s">
        <v>265</v>
      </c>
      <c r="P1" s="2" t="s">
        <v>279</v>
      </c>
      <c r="Q1" s="2" t="s">
        <v>277</v>
      </c>
      <c r="R1" s="2" t="s">
        <v>266</v>
      </c>
      <c r="S1" s="2" t="s">
        <v>297</v>
      </c>
      <c r="T1" s="2" t="s">
        <v>291</v>
      </c>
      <c r="U1" s="2" t="s">
        <v>294</v>
      </c>
      <c r="V1" s="3" t="s">
        <v>280</v>
      </c>
      <c r="W1" s="2" t="s">
        <v>120</v>
      </c>
    </row>
    <row r="2" spans="1:23" x14ac:dyDescent="0.35">
      <c r="A2" s="4" t="s">
        <v>4</v>
      </c>
      <c r="B2" s="14">
        <v>0</v>
      </c>
      <c r="C2" s="14">
        <v>14460</v>
      </c>
      <c r="D2" s="14">
        <v>0</v>
      </c>
      <c r="E2" s="14">
        <v>3010.9346999999998</v>
      </c>
      <c r="F2" s="14">
        <v>0</v>
      </c>
      <c r="G2" s="14">
        <v>1800</v>
      </c>
      <c r="H2" s="14">
        <v>0</v>
      </c>
      <c r="I2" s="14">
        <v>0</v>
      </c>
      <c r="J2" s="14">
        <v>0</v>
      </c>
      <c r="K2" s="14">
        <v>2000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4">
        <v>16001.75</v>
      </c>
      <c r="R2" s="14">
        <v>0</v>
      </c>
      <c r="S2" s="14">
        <v>0</v>
      </c>
      <c r="T2" s="14">
        <v>0</v>
      </c>
      <c r="U2" s="14">
        <v>0</v>
      </c>
      <c r="V2" s="14">
        <v>2419.1709999999998</v>
      </c>
      <c r="W2" s="19">
        <f>SUM(Table15[[#This Row],[150 | 78]:[168 | 70]])</f>
        <v>39691.8557</v>
      </c>
    </row>
    <row r="3" spans="1:23" x14ac:dyDescent="0.35">
      <c r="A3" s="4" t="s">
        <v>5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12000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9">
        <f>SUM(Table15[[#This Row],[150 | 78]:[168 | 70]])</f>
        <v>12000</v>
      </c>
    </row>
    <row r="4" spans="1:23" x14ac:dyDescent="0.35">
      <c r="A4" s="4" t="s">
        <v>6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6500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9">
        <f>SUM(Table15[[#This Row],[150 | 78]:[168 | 70]])</f>
        <v>6500</v>
      </c>
    </row>
    <row r="5" spans="1:23" x14ac:dyDescent="0.35">
      <c r="A5" s="4" t="s">
        <v>10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-81.382999999999996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9">
        <f>SUM(Table15[[#This Row],[150 | 78]:[168 | 70]])</f>
        <v>-81.382999999999996</v>
      </c>
    </row>
    <row r="6" spans="1:23" x14ac:dyDescent="0.35">
      <c r="A6" s="4" t="s">
        <v>14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1000</v>
      </c>
      <c r="Q6" s="14">
        <v>0</v>
      </c>
      <c r="R6" s="14">
        <v>0</v>
      </c>
      <c r="S6" s="14">
        <v>200</v>
      </c>
      <c r="T6" s="14">
        <v>0</v>
      </c>
      <c r="U6" s="14">
        <v>0</v>
      </c>
      <c r="V6" s="14">
        <v>0</v>
      </c>
      <c r="W6" s="19">
        <f>SUM(Table15[[#This Row],[150 | 78]:[168 | 70]])</f>
        <v>1200</v>
      </c>
    </row>
    <row r="7" spans="1:23" x14ac:dyDescent="0.35">
      <c r="A7" s="4" t="s">
        <v>16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3130.12</v>
      </c>
      <c r="W7" s="19">
        <f>SUM(Table15[[#This Row],[150 | 78]:[168 | 70]])</f>
        <v>3130.12</v>
      </c>
    </row>
    <row r="8" spans="1:23" x14ac:dyDescent="0.35">
      <c r="A8" s="4" t="s">
        <v>17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1924.5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9">
        <f>SUM(Table15[[#This Row],[150 | 78]:[168 | 70]])</f>
        <v>1924.5</v>
      </c>
    </row>
    <row r="9" spans="1:23" x14ac:dyDescent="0.35">
      <c r="A9" s="4" t="s">
        <v>24</v>
      </c>
      <c r="B9" s="14">
        <v>0</v>
      </c>
      <c r="C9" s="14">
        <v>0</v>
      </c>
      <c r="D9" s="14">
        <v>297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39.331319999999998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9">
        <f>SUM(Table15[[#This Row],[150 | 78]:[168 | 70]])</f>
        <v>336.33132000000001</v>
      </c>
    </row>
    <row r="10" spans="1:23" x14ac:dyDescent="0.35">
      <c r="A10" s="4" t="s">
        <v>25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3092.9119999999998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9">
        <f>SUM(Table15[[#This Row],[150 | 78]:[168 | 70]])</f>
        <v>3092.9119999999998</v>
      </c>
    </row>
    <row r="11" spans="1:23" x14ac:dyDescent="0.35">
      <c r="A11" s="4" t="s">
        <v>27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2000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550</v>
      </c>
      <c r="W11" s="19">
        <f>SUM(Table15[[#This Row],[150 | 78]:[168 | 70]])</f>
        <v>2550</v>
      </c>
    </row>
    <row r="12" spans="1:23" x14ac:dyDescent="0.35">
      <c r="A12" s="4" t="s">
        <v>36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1092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9">
        <f>SUM(Table15[[#This Row],[150 | 78]:[168 | 70]])</f>
        <v>1092</v>
      </c>
    </row>
    <row r="13" spans="1:23" x14ac:dyDescent="0.35">
      <c r="A13" s="4" t="s">
        <v>48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1550</v>
      </c>
      <c r="M13" s="14">
        <v>0</v>
      </c>
      <c r="N13" s="14">
        <v>960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9">
        <f>SUM(Table15[[#This Row],[150 | 78]:[168 | 70]])</f>
        <v>2510</v>
      </c>
    </row>
    <row r="14" spans="1:23" x14ac:dyDescent="0.35">
      <c r="A14" s="4" t="s">
        <v>51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2800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9">
        <f>SUM(Table15[[#This Row],[150 | 78]:[168 | 70]])</f>
        <v>2800</v>
      </c>
    </row>
    <row r="15" spans="1:23" x14ac:dyDescent="0.35">
      <c r="A15" s="4" t="s">
        <v>54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1500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9">
        <f>SUM(Table15[[#This Row],[150 | 78]:[168 | 70]])</f>
        <v>1500</v>
      </c>
    </row>
    <row r="16" spans="1:23" x14ac:dyDescent="0.35">
      <c r="A16" s="4" t="s">
        <v>59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56223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9">
        <f>SUM(Table15[[#This Row],[150 | 78]:[168 | 70]])</f>
        <v>56223</v>
      </c>
    </row>
    <row r="17" spans="1:23" x14ac:dyDescent="0.35">
      <c r="A17" s="4" t="s">
        <v>62</v>
      </c>
      <c r="B17" s="14">
        <v>0</v>
      </c>
      <c r="C17" s="14">
        <v>0</v>
      </c>
      <c r="D17" s="14">
        <v>0</v>
      </c>
      <c r="E17" s="14">
        <v>0</v>
      </c>
      <c r="F17" s="14">
        <v>1800.001</v>
      </c>
      <c r="G17" s="14">
        <v>4230.7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154.83456000000001</v>
      </c>
      <c r="S17" s="14">
        <v>0</v>
      </c>
      <c r="T17" s="14">
        <v>0</v>
      </c>
      <c r="U17" s="14">
        <v>0</v>
      </c>
      <c r="V17" s="14">
        <v>8717.66</v>
      </c>
      <c r="W17" s="19">
        <f>SUM(Table15[[#This Row],[150 | 78]:[168 | 70]])</f>
        <v>14903.19556</v>
      </c>
    </row>
    <row r="18" spans="1:23" x14ac:dyDescent="0.35">
      <c r="A18" s="4" t="s">
        <v>65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545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9">
        <f>SUM(Table15[[#This Row],[150 | 78]:[168 | 70]])</f>
        <v>545</v>
      </c>
    </row>
    <row r="19" spans="1:23" x14ac:dyDescent="0.35">
      <c r="A19" s="4" t="s">
        <v>69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20000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9">
        <f>SUM(Table15[[#This Row],[150 | 78]:[168 | 70]])</f>
        <v>20000</v>
      </c>
    </row>
    <row r="20" spans="1:23" x14ac:dyDescent="0.35">
      <c r="A20" s="4" t="s">
        <v>79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8000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9">
        <f>SUM(Table15[[#This Row],[150 | 78]:[168 | 70]])</f>
        <v>8000</v>
      </c>
    </row>
    <row r="21" spans="1:23" x14ac:dyDescent="0.35">
      <c r="A21" s="4" t="s">
        <v>85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1058.1179999999999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9">
        <f>SUM(Table15[[#This Row],[150 | 78]:[168 | 70]])</f>
        <v>1058.1179999999999</v>
      </c>
    </row>
    <row r="22" spans="1:23" x14ac:dyDescent="0.35">
      <c r="A22" s="4" t="s">
        <v>86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1650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9">
        <f>SUM(Table15[[#This Row],[150 | 78]:[168 | 70]])</f>
        <v>1650</v>
      </c>
    </row>
    <row r="23" spans="1:23" x14ac:dyDescent="0.35">
      <c r="A23" s="4" t="s">
        <v>87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432.80200000000002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9">
        <f>SUM(Table15[[#This Row],[150 | 78]:[168 | 70]])</f>
        <v>432.80200000000002</v>
      </c>
    </row>
    <row r="24" spans="1:23" x14ac:dyDescent="0.35">
      <c r="A24" s="4" t="s">
        <v>89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1305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9">
        <f>SUM(Table15[[#This Row],[150 | 78]:[168 | 70]])</f>
        <v>1305</v>
      </c>
    </row>
    <row r="25" spans="1:23" x14ac:dyDescent="0.35">
      <c r="A25" s="4" t="s">
        <v>90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3087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3610</v>
      </c>
      <c r="W25" s="19">
        <f>SUM(Table15[[#This Row],[150 | 78]:[168 | 70]])</f>
        <v>6697</v>
      </c>
    </row>
    <row r="26" spans="1:23" x14ac:dyDescent="0.35">
      <c r="A26" s="4" t="s">
        <v>91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2600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9">
        <f>SUM(Table15[[#This Row],[150 | 78]:[168 | 70]])</f>
        <v>2600</v>
      </c>
    </row>
    <row r="27" spans="1:23" x14ac:dyDescent="0.35">
      <c r="A27" s="4" t="s">
        <v>93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636.09799999999996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70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9">
        <f>SUM(Table15[[#This Row],[150 | 78]:[168 | 70]])</f>
        <v>706.09799999999996</v>
      </c>
    </row>
    <row r="28" spans="1:23" x14ac:dyDescent="0.35">
      <c r="A28" s="4" t="s">
        <v>96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118</v>
      </c>
      <c r="M28" s="14">
        <v>0</v>
      </c>
      <c r="N28" s="14">
        <v>1400</v>
      </c>
      <c r="O28" s="14">
        <v>0</v>
      </c>
      <c r="P28" s="14">
        <v>650</v>
      </c>
      <c r="Q28" s="14">
        <v>0</v>
      </c>
      <c r="R28" s="14">
        <v>57.939450000000001</v>
      </c>
      <c r="S28" s="14">
        <v>0</v>
      </c>
      <c r="T28" s="14">
        <v>0</v>
      </c>
      <c r="U28" s="14">
        <v>0</v>
      </c>
      <c r="V28" s="14">
        <v>0</v>
      </c>
      <c r="W28" s="19">
        <f>SUM(Table15[[#This Row],[150 | 78]:[168 | 70]])</f>
        <v>2225.9394499999999</v>
      </c>
    </row>
    <row r="29" spans="1:23" x14ac:dyDescent="0.35">
      <c r="A29" s="4" t="s">
        <v>98</v>
      </c>
      <c r="B29" s="14">
        <v>0</v>
      </c>
      <c r="C29" s="14">
        <v>0</v>
      </c>
      <c r="D29" s="14">
        <v>9200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9">
        <f>SUM(Table15[[#This Row],[150 | 78]:[168 | 70]])</f>
        <v>9200</v>
      </c>
    </row>
    <row r="30" spans="1:23" x14ac:dyDescent="0.35">
      <c r="A30" s="4" t="s">
        <v>101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2285.4200999999998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9">
        <f>SUM(Table15[[#This Row],[150 | 78]:[168 | 70]])</f>
        <v>2285.4200999999998</v>
      </c>
    </row>
    <row r="31" spans="1:23" x14ac:dyDescent="0.35">
      <c r="A31" s="4" t="s">
        <v>106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1000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9">
        <f>SUM(Table15[[#This Row],[150 | 78]:[168 | 70]])</f>
        <v>1000</v>
      </c>
    </row>
    <row r="32" spans="1:23" x14ac:dyDescent="0.35">
      <c r="A32" s="4" t="s">
        <v>109</v>
      </c>
      <c r="B32" s="14">
        <v>76.782839999999993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890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9">
        <f>SUM(Table15[[#This Row],[150 | 78]:[168 | 70]])</f>
        <v>966.78283999999996</v>
      </c>
    </row>
    <row r="33" spans="1:23" x14ac:dyDescent="0.35">
      <c r="A33" s="4" t="s">
        <v>111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445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9">
        <f>SUM(Table15[[#This Row],[150 | 78]:[168 | 70]])</f>
        <v>445</v>
      </c>
    </row>
    <row r="34" spans="1:23" x14ac:dyDescent="0.35">
      <c r="A34" s="5" t="s">
        <v>119</v>
      </c>
      <c r="B34" s="14">
        <v>138.62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-27.581</v>
      </c>
      <c r="P34" s="14">
        <v>0</v>
      </c>
      <c r="Q34" s="14">
        <v>1500</v>
      </c>
      <c r="R34" s="14">
        <v>3000</v>
      </c>
      <c r="S34" s="14">
        <v>0</v>
      </c>
      <c r="T34" s="14">
        <v>5900</v>
      </c>
      <c r="U34" s="14">
        <v>11164.60003</v>
      </c>
      <c r="V34" s="14">
        <v>0</v>
      </c>
      <c r="W34" s="19">
        <f>SUM(Table15[[#This Row],[150 | 78]:[168 | 70]])</f>
        <v>21675.639029999998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38"/>
  <sheetViews>
    <sheetView zoomScale="76" workbookViewId="0">
      <pane xSplit="1" ySplit="1" topLeftCell="H13" activePane="bottomRight" state="frozen"/>
      <selection pane="topRight"/>
      <selection pane="bottomLeft"/>
      <selection pane="bottomRight" activeCell="D40" sqref="D40"/>
    </sheetView>
  </sheetViews>
  <sheetFormatPr defaultRowHeight="14.5" x14ac:dyDescent="0.35"/>
  <cols>
    <col min="1" max="1" width="50" customWidth="1"/>
    <col min="2" max="23" width="10" customWidth="1"/>
  </cols>
  <sheetData>
    <row r="1" spans="1:24" x14ac:dyDescent="0.35">
      <c r="A1" s="1" t="s">
        <v>1</v>
      </c>
      <c r="B1" s="2" t="s">
        <v>273</v>
      </c>
      <c r="C1" s="2" t="s">
        <v>292</v>
      </c>
      <c r="D1" s="2" t="s">
        <v>271</v>
      </c>
      <c r="E1" s="2" t="s">
        <v>290</v>
      </c>
      <c r="F1" s="2" t="s">
        <v>276</v>
      </c>
      <c r="G1" s="2" t="s">
        <v>262</v>
      </c>
      <c r="H1" s="2" t="s">
        <v>263</v>
      </c>
      <c r="I1" s="2" t="s">
        <v>293</v>
      </c>
      <c r="J1" s="2" t="s">
        <v>275</v>
      </c>
      <c r="K1" s="2" t="s">
        <v>278</v>
      </c>
      <c r="L1" s="2" t="s">
        <v>264</v>
      </c>
      <c r="M1" s="2" t="s">
        <v>296</v>
      </c>
      <c r="N1" s="2" t="s">
        <v>249</v>
      </c>
      <c r="O1" s="2" t="s">
        <v>265</v>
      </c>
      <c r="P1" s="2" t="s">
        <v>279</v>
      </c>
      <c r="Q1" s="2" t="s">
        <v>277</v>
      </c>
      <c r="R1" s="2" t="s">
        <v>294</v>
      </c>
      <c r="S1" s="2" t="s">
        <v>298</v>
      </c>
      <c r="T1" s="2" t="s">
        <v>280</v>
      </c>
      <c r="U1" s="2" t="s">
        <v>299</v>
      </c>
      <c r="V1" s="2" t="s">
        <v>300</v>
      </c>
      <c r="W1" s="3" t="s">
        <v>295</v>
      </c>
      <c r="X1" s="2" t="s">
        <v>120</v>
      </c>
    </row>
    <row r="2" spans="1:24" x14ac:dyDescent="0.35">
      <c r="A2" s="4" t="s">
        <v>4</v>
      </c>
      <c r="B2" s="14">
        <v>0</v>
      </c>
      <c r="C2" s="14">
        <v>27005</v>
      </c>
      <c r="D2" s="14">
        <v>0</v>
      </c>
      <c r="E2" s="14">
        <v>802</v>
      </c>
      <c r="F2" s="14">
        <v>0</v>
      </c>
      <c r="G2" s="14">
        <v>2813.6</v>
      </c>
      <c r="H2" s="14">
        <v>0</v>
      </c>
      <c r="I2" s="14">
        <v>0</v>
      </c>
      <c r="J2" s="14">
        <v>0</v>
      </c>
      <c r="K2" s="14">
        <v>1833.9005299999999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4">
        <v>1210</v>
      </c>
      <c r="R2" s="14">
        <v>0</v>
      </c>
      <c r="S2" s="14">
        <v>0</v>
      </c>
      <c r="T2" s="14">
        <v>1000</v>
      </c>
      <c r="U2" s="14">
        <v>0</v>
      </c>
      <c r="V2" s="14">
        <v>0</v>
      </c>
      <c r="W2" s="14">
        <v>0</v>
      </c>
      <c r="X2" s="19">
        <f>SUM(Table16[[#This Row],[150 | 78]:[172 | 70]])</f>
        <v>34664.500529999998</v>
      </c>
    </row>
    <row r="3" spans="1:24" x14ac:dyDescent="0.35">
      <c r="A3" s="4" t="s">
        <v>5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12000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9">
        <f>SUM(Table16[[#This Row],[150 | 78]:[172 | 70]])</f>
        <v>12000</v>
      </c>
    </row>
    <row r="4" spans="1:24" x14ac:dyDescent="0.35">
      <c r="A4" s="4" t="s">
        <v>6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5800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9">
        <f>SUM(Table16[[#This Row],[150 | 78]:[172 | 70]])</f>
        <v>5800</v>
      </c>
    </row>
    <row r="5" spans="1:24" x14ac:dyDescent="0.35">
      <c r="A5" s="4" t="s">
        <v>8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5750</v>
      </c>
      <c r="V5" s="14">
        <v>0</v>
      </c>
      <c r="W5" s="14">
        <v>0</v>
      </c>
      <c r="X5" s="19">
        <f>SUM(Table16[[#This Row],[150 | 78]:[172 | 70]])</f>
        <v>5750</v>
      </c>
    </row>
    <row r="6" spans="1:24" x14ac:dyDescent="0.35">
      <c r="A6" s="4" t="s">
        <v>14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1000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9">
        <f>SUM(Table16[[#This Row],[150 | 78]:[172 | 70]])</f>
        <v>1000</v>
      </c>
    </row>
    <row r="7" spans="1:24" x14ac:dyDescent="0.35">
      <c r="A7" s="4" t="s">
        <v>17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205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9">
        <f>SUM(Table16[[#This Row],[150 | 78]:[172 | 70]])</f>
        <v>205</v>
      </c>
    </row>
    <row r="8" spans="1:24" x14ac:dyDescent="0.35">
      <c r="A8" s="4" t="s">
        <v>24</v>
      </c>
      <c r="B8" s="14">
        <v>0</v>
      </c>
      <c r="C8" s="14">
        <v>0</v>
      </c>
      <c r="D8" s="14">
        <v>1103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9">
        <f>SUM(Table16[[#This Row],[150 | 78]:[172 | 70]])</f>
        <v>1103</v>
      </c>
    </row>
    <row r="9" spans="1:24" x14ac:dyDescent="0.35">
      <c r="A9" s="4" t="s">
        <v>25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2500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9">
        <f>SUM(Table16[[#This Row],[150 | 78]:[172 | 70]])</f>
        <v>2500</v>
      </c>
    </row>
    <row r="10" spans="1:24" x14ac:dyDescent="0.35">
      <c r="A10" s="4" t="s">
        <v>27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1370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9">
        <f>SUM(Table16[[#This Row],[150 | 78]:[172 | 70]])</f>
        <v>1370</v>
      </c>
    </row>
    <row r="11" spans="1:24" x14ac:dyDescent="0.35">
      <c r="A11" s="4" t="s">
        <v>34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4000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9">
        <f>SUM(Table16[[#This Row],[150 | 78]:[172 | 70]])</f>
        <v>4000</v>
      </c>
    </row>
    <row r="12" spans="1:24" x14ac:dyDescent="0.35">
      <c r="A12" s="4" t="s">
        <v>37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655.75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9">
        <f>SUM(Table16[[#This Row],[150 | 78]:[172 | 70]])</f>
        <v>655.75</v>
      </c>
    </row>
    <row r="13" spans="1:24" x14ac:dyDescent="0.35">
      <c r="A13" s="4" t="s">
        <v>43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677.46500000000003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9">
        <f>SUM(Table16[[#This Row],[150 | 78]:[172 | 70]])</f>
        <v>677.46500000000003</v>
      </c>
    </row>
    <row r="14" spans="1:24" x14ac:dyDescent="0.35">
      <c r="A14" s="4" t="s">
        <v>48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2050</v>
      </c>
      <c r="M14" s="14">
        <v>0</v>
      </c>
      <c r="N14" s="14">
        <v>1958.5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9">
        <f>SUM(Table16[[#This Row],[150 | 78]:[172 | 70]])</f>
        <v>4008.5</v>
      </c>
    </row>
    <row r="15" spans="1:24" x14ac:dyDescent="0.35">
      <c r="A15" s="4" t="s">
        <v>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2800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9">
        <f>SUM(Table16[[#This Row],[150 | 78]:[172 | 70]])</f>
        <v>2800</v>
      </c>
    </row>
    <row r="16" spans="1:24" x14ac:dyDescent="0.35">
      <c r="A16" s="4" t="s">
        <v>54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1860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9">
        <f>SUM(Table16[[#This Row],[150 | 78]:[172 | 70]])</f>
        <v>1860</v>
      </c>
    </row>
    <row r="17" spans="1:24" x14ac:dyDescent="0.35">
      <c r="A17" s="4" t="s">
        <v>59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40000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9">
        <f>SUM(Table16[[#This Row],[150 | 78]:[172 | 70]])</f>
        <v>40000</v>
      </c>
    </row>
    <row r="18" spans="1:24" x14ac:dyDescent="0.35">
      <c r="A18" s="4" t="s">
        <v>62</v>
      </c>
      <c r="B18" s="14">
        <v>0</v>
      </c>
      <c r="C18" s="14">
        <v>0</v>
      </c>
      <c r="D18" s="14">
        <v>0</v>
      </c>
      <c r="E18" s="14">
        <v>0</v>
      </c>
      <c r="F18" s="14">
        <v>2900</v>
      </c>
      <c r="G18" s="14">
        <v>5450</v>
      </c>
      <c r="H18" s="14">
        <v>0</v>
      </c>
      <c r="I18" s="14">
        <v>0</v>
      </c>
      <c r="J18" s="14">
        <v>1421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5150</v>
      </c>
      <c r="T18" s="14">
        <v>4710.12</v>
      </c>
      <c r="U18" s="14">
        <v>0</v>
      </c>
      <c r="V18" s="14">
        <v>0</v>
      </c>
      <c r="W18" s="14">
        <v>0</v>
      </c>
      <c r="X18" s="19">
        <f>SUM(Table16[[#This Row],[150 | 78]:[172 | 70]])</f>
        <v>19631.12</v>
      </c>
    </row>
    <row r="19" spans="1:24" x14ac:dyDescent="0.35">
      <c r="A19" s="4" t="s">
        <v>64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-72.384469999999993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9">
        <f>SUM(Table16[[#This Row],[150 | 78]:[172 | 70]])</f>
        <v>-72.384469999999993</v>
      </c>
    </row>
    <row r="20" spans="1:24" x14ac:dyDescent="0.35">
      <c r="A20" s="4" t="s">
        <v>69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23000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-1954.672</v>
      </c>
      <c r="X20" s="19">
        <f>SUM(Table16[[#This Row],[150 | 78]:[172 | 70]])</f>
        <v>21045.328000000001</v>
      </c>
    </row>
    <row r="21" spans="1:24" x14ac:dyDescent="0.35">
      <c r="A21" s="4" t="s">
        <v>79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8000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9">
        <f>SUM(Table16[[#This Row],[150 | 78]:[172 | 70]])</f>
        <v>8000</v>
      </c>
    </row>
    <row r="22" spans="1:24" x14ac:dyDescent="0.35">
      <c r="A22" s="4" t="s">
        <v>85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373.5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9">
        <f>SUM(Table16[[#This Row],[150 | 78]:[172 | 70]])</f>
        <v>373.5</v>
      </c>
    </row>
    <row r="23" spans="1:24" x14ac:dyDescent="0.35">
      <c r="A23" s="4" t="s">
        <v>86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1000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9">
        <f>SUM(Table16[[#This Row],[150 | 78]:[172 | 70]])</f>
        <v>1000</v>
      </c>
    </row>
    <row r="24" spans="1:24" x14ac:dyDescent="0.35">
      <c r="A24" s="4" t="s">
        <v>89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1760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9">
        <f>SUM(Table16[[#This Row],[150 | 78]:[172 | 70]])</f>
        <v>1760</v>
      </c>
    </row>
    <row r="25" spans="1:24" x14ac:dyDescent="0.35">
      <c r="A25" s="4" t="s">
        <v>90</v>
      </c>
      <c r="B25" s="14">
        <v>0</v>
      </c>
      <c r="C25" s="14">
        <v>0</v>
      </c>
      <c r="D25" s="14">
        <v>0</v>
      </c>
      <c r="E25" s="14">
        <v>23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1378.27872</v>
      </c>
      <c r="M25" s="14">
        <v>0</v>
      </c>
      <c r="N25" s="14">
        <v>1500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11700</v>
      </c>
      <c r="U25" s="14">
        <v>0</v>
      </c>
      <c r="V25" s="14">
        <v>0</v>
      </c>
      <c r="W25" s="14">
        <v>0</v>
      </c>
      <c r="X25" s="19">
        <f>SUM(Table16[[#This Row],[150 | 78]:[172 | 70]])</f>
        <v>14601.27872</v>
      </c>
    </row>
    <row r="26" spans="1:24" x14ac:dyDescent="0.35">
      <c r="A26" s="4" t="s">
        <v>91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4000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9">
        <f>SUM(Table16[[#This Row],[150 | 78]:[172 | 70]])</f>
        <v>4000</v>
      </c>
    </row>
    <row r="27" spans="1:24" x14ac:dyDescent="0.35">
      <c r="A27" s="4" t="s">
        <v>93</v>
      </c>
      <c r="B27" s="14">
        <v>0</v>
      </c>
      <c r="C27" s="14">
        <v>0</v>
      </c>
      <c r="D27" s="14">
        <v>0</v>
      </c>
      <c r="E27" s="14">
        <v>60</v>
      </c>
      <c r="F27" s="14">
        <v>0</v>
      </c>
      <c r="G27" s="14">
        <v>0</v>
      </c>
      <c r="H27" s="14">
        <v>0</v>
      </c>
      <c r="I27" s="14">
        <v>1341.6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9">
        <f>SUM(Table16[[#This Row],[150 | 78]:[172 | 70]])</f>
        <v>1401.6</v>
      </c>
    </row>
    <row r="28" spans="1:24" x14ac:dyDescent="0.35">
      <c r="A28" s="4" t="s">
        <v>96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-2.77447</v>
      </c>
      <c r="M28" s="14">
        <v>0</v>
      </c>
      <c r="N28" s="14">
        <v>600</v>
      </c>
      <c r="O28" s="14">
        <v>0</v>
      </c>
      <c r="P28" s="14">
        <v>1100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9">
        <f>SUM(Table16[[#This Row],[150 | 78]:[172 | 70]])</f>
        <v>1697.2255300000002</v>
      </c>
    </row>
    <row r="29" spans="1:24" x14ac:dyDescent="0.35">
      <c r="A29" s="4" t="s">
        <v>99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11200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9">
        <f>SUM(Table16[[#This Row],[150 | 78]:[172 | 70]])</f>
        <v>11200</v>
      </c>
    </row>
    <row r="30" spans="1:24" x14ac:dyDescent="0.35">
      <c r="A30" s="4" t="s">
        <v>101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949.51521000000002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9">
        <f>SUM(Table16[[#This Row],[150 | 78]:[172 | 70]])</f>
        <v>949.51521000000002</v>
      </c>
    </row>
    <row r="31" spans="1:24" x14ac:dyDescent="0.35">
      <c r="A31" s="4" t="s">
        <v>102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5000</v>
      </c>
      <c r="W31" s="14">
        <v>0</v>
      </c>
      <c r="X31" s="19">
        <f>SUM(Table16[[#This Row],[150 | 78]:[172 | 70]])</f>
        <v>5000</v>
      </c>
    </row>
    <row r="32" spans="1:24" x14ac:dyDescent="0.35">
      <c r="A32" s="4" t="s">
        <v>106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2000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9">
        <f>SUM(Table16[[#This Row],[150 | 78]:[172 | 70]])</f>
        <v>2000</v>
      </c>
    </row>
    <row r="33" spans="1:24" x14ac:dyDescent="0.35">
      <c r="A33" s="4" t="s">
        <v>108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1500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9">
        <f>SUM(Table16[[#This Row],[150 | 78]:[172 | 70]])</f>
        <v>1500</v>
      </c>
    </row>
    <row r="34" spans="1:24" x14ac:dyDescent="0.35">
      <c r="A34" s="4" t="s">
        <v>109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1500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9">
        <f>SUM(Table16[[#This Row],[150 | 78]:[172 | 70]])</f>
        <v>1500</v>
      </c>
    </row>
    <row r="35" spans="1:24" x14ac:dyDescent="0.35">
      <c r="A35" s="4" t="s">
        <v>111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450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9">
        <f>SUM(Table16[[#This Row],[150 | 78]:[172 | 70]])</f>
        <v>450</v>
      </c>
    </row>
    <row r="36" spans="1:24" x14ac:dyDescent="0.35">
      <c r="A36" s="4" t="s">
        <v>113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3999.9999969999999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9">
        <f>SUM(Table16[[#This Row],[150 | 78]:[172 | 70]])</f>
        <v>3999.9999969999999</v>
      </c>
    </row>
    <row r="37" spans="1:24" x14ac:dyDescent="0.35">
      <c r="A37" s="4" t="s">
        <v>117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57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9">
        <f>SUM(Table16[[#This Row],[150 | 78]:[172 | 70]])</f>
        <v>57</v>
      </c>
    </row>
    <row r="38" spans="1:24" x14ac:dyDescent="0.35">
      <c r="A38" s="5" t="s">
        <v>119</v>
      </c>
      <c r="B38" s="14">
        <v>5777.4699999999993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-159.922</v>
      </c>
      <c r="P38" s="14">
        <v>0</v>
      </c>
      <c r="Q38" s="14">
        <v>-103.345</v>
      </c>
      <c r="R38" s="14">
        <v>14016.014325</v>
      </c>
      <c r="S38" s="14">
        <v>4490</v>
      </c>
      <c r="T38" s="14">
        <v>0</v>
      </c>
      <c r="U38" s="14">
        <v>0</v>
      </c>
      <c r="V38" s="14">
        <v>0</v>
      </c>
      <c r="W38" s="14">
        <v>0</v>
      </c>
      <c r="X38" s="19">
        <f>SUM(Table16[[#This Row],[150 | 78]:[172 | 70]])</f>
        <v>24020.217324999998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39"/>
  <sheetViews>
    <sheetView zoomScale="72" workbookViewId="0">
      <pane xSplit="1" ySplit="1" topLeftCell="B24" activePane="bottomRight" state="frozen"/>
      <selection pane="topRight"/>
      <selection pane="bottomLeft"/>
      <selection pane="bottomRight" activeCell="D42" sqref="D42"/>
    </sheetView>
  </sheetViews>
  <sheetFormatPr defaultRowHeight="14.5" x14ac:dyDescent="0.35"/>
  <cols>
    <col min="1" max="1" width="50" customWidth="1"/>
    <col min="2" max="21" width="10" customWidth="1"/>
  </cols>
  <sheetData>
    <row r="1" spans="1:22" x14ac:dyDescent="0.35">
      <c r="A1" s="1" t="s">
        <v>1</v>
      </c>
      <c r="B1" s="2" t="s">
        <v>273</v>
      </c>
      <c r="C1" s="2" t="s">
        <v>292</v>
      </c>
      <c r="D1" s="2" t="s">
        <v>271</v>
      </c>
      <c r="E1" s="2" t="s">
        <v>262</v>
      </c>
      <c r="F1" s="2" t="s">
        <v>263</v>
      </c>
      <c r="G1" s="2" t="s">
        <v>293</v>
      </c>
      <c r="H1" s="2" t="s">
        <v>275</v>
      </c>
      <c r="I1" s="2" t="s">
        <v>278</v>
      </c>
      <c r="J1" s="2" t="s">
        <v>264</v>
      </c>
      <c r="K1" s="2" t="s">
        <v>296</v>
      </c>
      <c r="L1" s="2" t="s">
        <v>249</v>
      </c>
      <c r="M1" s="2" t="s">
        <v>265</v>
      </c>
      <c r="N1" s="2" t="s">
        <v>279</v>
      </c>
      <c r="O1" s="2" t="s">
        <v>277</v>
      </c>
      <c r="P1" s="2" t="s">
        <v>297</v>
      </c>
      <c r="Q1" s="2" t="s">
        <v>298</v>
      </c>
      <c r="R1" s="2" t="s">
        <v>280</v>
      </c>
      <c r="S1" s="2" t="s">
        <v>300</v>
      </c>
      <c r="T1" s="2" t="s">
        <v>272</v>
      </c>
      <c r="U1" s="3" t="s">
        <v>295</v>
      </c>
      <c r="V1" s="2" t="s">
        <v>120</v>
      </c>
    </row>
    <row r="2" spans="1:22" x14ac:dyDescent="0.35">
      <c r="A2" s="4" t="s">
        <v>4</v>
      </c>
      <c r="B2" s="14">
        <v>0</v>
      </c>
      <c r="C2" s="14">
        <v>22330.437000000002</v>
      </c>
      <c r="D2" s="14">
        <v>0</v>
      </c>
      <c r="E2" s="14">
        <v>2188.6460000000002</v>
      </c>
      <c r="F2" s="14">
        <v>0</v>
      </c>
      <c r="G2" s="14">
        <v>0</v>
      </c>
      <c r="H2" s="14">
        <v>0</v>
      </c>
      <c r="I2" s="14">
        <v>1724.3</v>
      </c>
      <c r="J2" s="14">
        <v>0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4">
        <v>0</v>
      </c>
      <c r="R2" s="14">
        <v>1700</v>
      </c>
      <c r="S2" s="14">
        <v>0</v>
      </c>
      <c r="T2" s="14">
        <v>0</v>
      </c>
      <c r="U2" s="14">
        <v>0</v>
      </c>
      <c r="V2" s="19">
        <f>SUM(Table17[[#This Row],[150 | 78]:[172 | 70]])</f>
        <v>27943.383000000002</v>
      </c>
    </row>
    <row r="3" spans="1:22" x14ac:dyDescent="0.35">
      <c r="A3" s="4" t="s">
        <v>5</v>
      </c>
      <c r="B3" s="14">
        <v>0</v>
      </c>
      <c r="C3" s="14">
        <v>0</v>
      </c>
      <c r="D3" s="14">
        <v>0</v>
      </c>
      <c r="E3" s="14">
        <v>0</v>
      </c>
      <c r="F3" s="14">
        <v>12000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9">
        <f>SUM(Table17[[#This Row],[150 | 78]:[172 | 70]])</f>
        <v>12000</v>
      </c>
    </row>
    <row r="4" spans="1:22" x14ac:dyDescent="0.35">
      <c r="A4" s="4" t="s">
        <v>6</v>
      </c>
      <c r="B4" s="14">
        <v>0</v>
      </c>
      <c r="C4" s="14">
        <v>0</v>
      </c>
      <c r="D4" s="14">
        <v>0</v>
      </c>
      <c r="E4" s="14">
        <v>6500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9">
        <f>SUM(Table17[[#This Row],[150 | 78]:[172 | 70]])</f>
        <v>6500</v>
      </c>
    </row>
    <row r="5" spans="1:22" x14ac:dyDescent="0.35">
      <c r="A5" s="4" t="s">
        <v>12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1000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9">
        <f>SUM(Table17[[#This Row],[150 | 78]:[172 | 70]])</f>
        <v>1000</v>
      </c>
    </row>
    <row r="6" spans="1:22" x14ac:dyDescent="0.35">
      <c r="A6" s="4" t="s">
        <v>14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1000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9">
        <f>SUM(Table17[[#This Row],[150 | 78]:[172 | 70]])</f>
        <v>1000</v>
      </c>
    </row>
    <row r="7" spans="1:22" x14ac:dyDescent="0.35">
      <c r="A7" s="4" t="s">
        <v>17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1503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9">
        <f>SUM(Table17[[#This Row],[150 | 78]:[172 | 70]])</f>
        <v>1503</v>
      </c>
    </row>
    <row r="8" spans="1:22" x14ac:dyDescent="0.35">
      <c r="A8" s="4" t="s">
        <v>25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3860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9">
        <f>SUM(Table17[[#This Row],[150 | 78]:[172 | 70]])</f>
        <v>3860</v>
      </c>
    </row>
    <row r="9" spans="1:22" x14ac:dyDescent="0.35">
      <c r="A9" s="4" t="s">
        <v>27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1000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9">
        <f>SUM(Table17[[#This Row],[150 | 78]:[172 | 70]])</f>
        <v>1000</v>
      </c>
    </row>
    <row r="10" spans="1:22" x14ac:dyDescent="0.35">
      <c r="A10" s="4" t="s">
        <v>34</v>
      </c>
      <c r="B10" s="14">
        <v>0</v>
      </c>
      <c r="C10" s="14">
        <v>0</v>
      </c>
      <c r="D10" s="14">
        <v>0</v>
      </c>
      <c r="E10" s="14">
        <v>0</v>
      </c>
      <c r="F10" s="14">
        <v>4000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9">
        <f>SUM(Table17[[#This Row],[150 | 78]:[172 | 70]])</f>
        <v>4000</v>
      </c>
    </row>
    <row r="11" spans="1:22" x14ac:dyDescent="0.35">
      <c r="A11" s="4" t="s">
        <v>36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1092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9">
        <f>SUM(Table17[[#This Row],[150 | 78]:[172 | 70]])</f>
        <v>1092</v>
      </c>
    </row>
    <row r="12" spans="1:22" x14ac:dyDescent="0.35">
      <c r="A12" s="4" t="s">
        <v>37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1372.75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9">
        <f>SUM(Table17[[#This Row],[150 | 78]:[172 | 70]])</f>
        <v>1372.75</v>
      </c>
    </row>
    <row r="13" spans="1:22" x14ac:dyDescent="0.35">
      <c r="A13" s="4" t="s">
        <v>43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587.69600000000003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9">
        <f>SUM(Table17[[#This Row],[150 | 78]:[172 | 70]])</f>
        <v>587.69600000000003</v>
      </c>
    </row>
    <row r="14" spans="1:22" x14ac:dyDescent="0.35">
      <c r="A14" s="4" t="s">
        <v>48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2050</v>
      </c>
      <c r="K14" s="14">
        <v>0</v>
      </c>
      <c r="L14" s="14">
        <v>1012.0141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9">
        <f>SUM(Table17[[#This Row],[150 | 78]:[172 | 70]])</f>
        <v>3062.0140999999999</v>
      </c>
    </row>
    <row r="15" spans="1:22" x14ac:dyDescent="0.35">
      <c r="A15" s="4" t="s">
        <v>49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300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9">
        <f>SUM(Table17[[#This Row],[150 | 78]:[172 | 70]])</f>
        <v>300</v>
      </c>
    </row>
    <row r="16" spans="1:22" x14ac:dyDescent="0.35">
      <c r="A16" s="4" t="s">
        <v>51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2800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9">
        <f>SUM(Table17[[#This Row],[150 | 78]:[172 | 70]])</f>
        <v>2800</v>
      </c>
    </row>
    <row r="17" spans="1:22" x14ac:dyDescent="0.35">
      <c r="A17" s="4" t="s">
        <v>54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1300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9">
        <f>SUM(Table17[[#This Row],[150 | 78]:[172 | 70]])</f>
        <v>1300</v>
      </c>
    </row>
    <row r="18" spans="1:22" x14ac:dyDescent="0.35">
      <c r="A18" s="4" t="s">
        <v>59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40000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9">
        <f>SUM(Table17[[#This Row],[150 | 78]:[172 | 70]])</f>
        <v>40000</v>
      </c>
    </row>
    <row r="19" spans="1:22" x14ac:dyDescent="0.35">
      <c r="A19" s="4" t="s">
        <v>62</v>
      </c>
      <c r="B19" s="14">
        <v>0</v>
      </c>
      <c r="C19" s="14">
        <v>0</v>
      </c>
      <c r="D19" s="14">
        <v>529.32600000000002</v>
      </c>
      <c r="E19" s="14">
        <v>4000</v>
      </c>
      <c r="F19" s="14">
        <v>0</v>
      </c>
      <c r="G19" s="14">
        <v>0</v>
      </c>
      <c r="H19" s="14">
        <v>465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5449.643</v>
      </c>
      <c r="R19" s="14">
        <v>3592.81</v>
      </c>
      <c r="S19" s="14">
        <v>0</v>
      </c>
      <c r="T19" s="14">
        <v>0</v>
      </c>
      <c r="U19" s="14">
        <v>0</v>
      </c>
      <c r="V19" s="19">
        <f>SUM(Table17[[#This Row],[150 | 78]:[172 | 70]])</f>
        <v>14036.779</v>
      </c>
    </row>
    <row r="20" spans="1:22" x14ac:dyDescent="0.35">
      <c r="A20" s="4" t="s">
        <v>65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750.68682000000001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9">
        <f>SUM(Table17[[#This Row],[150 | 78]:[172 | 70]])</f>
        <v>750.68682000000001</v>
      </c>
    </row>
    <row r="21" spans="1:22" x14ac:dyDescent="0.35">
      <c r="A21" s="4" t="s">
        <v>69</v>
      </c>
      <c r="B21" s="14">
        <v>0</v>
      </c>
      <c r="C21" s="14">
        <v>0</v>
      </c>
      <c r="D21" s="14">
        <v>0</v>
      </c>
      <c r="E21" s="14">
        <v>0</v>
      </c>
      <c r="F21" s="14">
        <v>21000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3830.6320000000001</v>
      </c>
      <c r="V21" s="19">
        <f>SUM(Table17[[#This Row],[150 | 78]:[172 | 70]])</f>
        <v>24830.632000000001</v>
      </c>
    </row>
    <row r="22" spans="1:22" x14ac:dyDescent="0.35">
      <c r="A22" s="4" t="s">
        <v>71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3000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9">
        <f>SUM(Table17[[#This Row],[150 | 78]:[172 | 70]])</f>
        <v>3000</v>
      </c>
    </row>
    <row r="23" spans="1:22" x14ac:dyDescent="0.35">
      <c r="A23" s="4" t="s">
        <v>79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2500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9">
        <f>SUM(Table17[[#This Row],[150 | 78]:[172 | 70]])</f>
        <v>2500</v>
      </c>
    </row>
    <row r="24" spans="1:22" x14ac:dyDescent="0.35">
      <c r="A24" s="4" t="s">
        <v>86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500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9">
        <f>SUM(Table17[[#This Row],[150 | 78]:[172 | 70]])</f>
        <v>500</v>
      </c>
    </row>
    <row r="25" spans="1:22" x14ac:dyDescent="0.35">
      <c r="A25" s="4" t="s">
        <v>87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-89.91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9">
        <f>SUM(Table17[[#This Row],[150 | 78]:[172 | 70]])</f>
        <v>-89.91</v>
      </c>
    </row>
    <row r="26" spans="1:22" x14ac:dyDescent="0.35">
      <c r="A26" s="4" t="s">
        <v>89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-30.20562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9">
        <f>SUM(Table17[[#This Row],[150 | 78]:[172 | 70]])</f>
        <v>-30.20562</v>
      </c>
    </row>
    <row r="27" spans="1:22" x14ac:dyDescent="0.35">
      <c r="A27" s="4" t="s">
        <v>90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3750</v>
      </c>
      <c r="Q27" s="14">
        <v>0</v>
      </c>
      <c r="R27" s="14">
        <v>13455</v>
      </c>
      <c r="S27" s="14">
        <v>0</v>
      </c>
      <c r="T27" s="14">
        <v>0</v>
      </c>
      <c r="U27" s="14">
        <v>0</v>
      </c>
      <c r="V27" s="19">
        <f>SUM(Table17[[#This Row],[150 | 78]:[172 | 70]])</f>
        <v>17205</v>
      </c>
    </row>
    <row r="28" spans="1:22" x14ac:dyDescent="0.35">
      <c r="A28" s="4" t="s">
        <v>91</v>
      </c>
      <c r="B28" s="14">
        <v>0</v>
      </c>
      <c r="C28" s="14">
        <v>0</v>
      </c>
      <c r="D28" s="14">
        <v>0</v>
      </c>
      <c r="E28" s="14">
        <v>0</v>
      </c>
      <c r="F28" s="14">
        <v>4000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9">
        <f>SUM(Table17[[#This Row],[150 | 78]:[172 | 70]])</f>
        <v>4000</v>
      </c>
    </row>
    <row r="29" spans="1:22" x14ac:dyDescent="0.35">
      <c r="A29" s="4" t="s">
        <v>93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2095.8000000000002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9">
        <f>SUM(Table17[[#This Row],[150 | 78]:[172 | 70]])</f>
        <v>2095.8000000000002</v>
      </c>
    </row>
    <row r="30" spans="1:22" x14ac:dyDescent="0.35">
      <c r="A30" s="4" t="s">
        <v>95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1985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9">
        <f>SUM(Table17[[#This Row],[150 | 78]:[172 | 70]])</f>
        <v>1985</v>
      </c>
    </row>
    <row r="31" spans="1:22" x14ac:dyDescent="0.35">
      <c r="A31" s="4" t="s">
        <v>96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700</v>
      </c>
      <c r="M31" s="14">
        <v>0</v>
      </c>
      <c r="N31" s="14">
        <v>-6.6470000000000002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9">
        <f>SUM(Table17[[#This Row],[150 | 78]:[172 | 70]])</f>
        <v>693.35299999999995</v>
      </c>
    </row>
    <row r="32" spans="1:22" x14ac:dyDescent="0.35">
      <c r="A32" s="4" t="s">
        <v>98</v>
      </c>
      <c r="B32" s="14">
        <v>0</v>
      </c>
      <c r="C32" s="14">
        <v>0</v>
      </c>
      <c r="D32" s="14">
        <v>688.649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9">
        <f>SUM(Table17[[#This Row],[150 | 78]:[172 | 70]])</f>
        <v>688.649</v>
      </c>
    </row>
    <row r="33" spans="1:22" x14ac:dyDescent="0.35">
      <c r="A33" s="4" t="s">
        <v>101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-227.85488000000001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9">
        <f>SUM(Table17[[#This Row],[150 | 78]:[172 | 70]])</f>
        <v>-227.85488000000001</v>
      </c>
    </row>
    <row r="34" spans="1:22" x14ac:dyDescent="0.35">
      <c r="A34" s="4" t="s">
        <v>102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5000</v>
      </c>
      <c r="T34" s="14">
        <v>0</v>
      </c>
      <c r="U34" s="14">
        <v>0</v>
      </c>
      <c r="V34" s="19">
        <f>SUM(Table17[[#This Row],[150 | 78]:[172 | 70]])</f>
        <v>5000</v>
      </c>
    </row>
    <row r="35" spans="1:22" x14ac:dyDescent="0.35">
      <c r="A35" s="4" t="s">
        <v>106</v>
      </c>
      <c r="B35" s="14">
        <v>0</v>
      </c>
      <c r="C35" s="14">
        <v>0</v>
      </c>
      <c r="D35" s="14">
        <v>0</v>
      </c>
      <c r="E35" s="14">
        <v>0</v>
      </c>
      <c r="F35" s="14">
        <v>1000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9">
        <f>SUM(Table17[[#This Row],[150 | 78]:[172 | 70]])</f>
        <v>1000</v>
      </c>
    </row>
    <row r="36" spans="1:22" x14ac:dyDescent="0.35">
      <c r="A36" s="4" t="s">
        <v>108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875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9">
        <f>SUM(Table17[[#This Row],[150 | 78]:[172 | 70]])</f>
        <v>875</v>
      </c>
    </row>
    <row r="37" spans="1:22" x14ac:dyDescent="0.35">
      <c r="A37" s="4" t="s">
        <v>109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1584.692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9">
        <f>SUM(Table17[[#This Row],[150 | 78]:[172 | 70]])</f>
        <v>1584.692</v>
      </c>
    </row>
    <row r="38" spans="1:22" x14ac:dyDescent="0.35">
      <c r="A38" s="4" t="s">
        <v>114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600</v>
      </c>
      <c r="U38" s="14">
        <v>0</v>
      </c>
      <c r="V38" s="19">
        <f>SUM(Table17[[#This Row],[150 | 78]:[172 | 70]])</f>
        <v>600</v>
      </c>
    </row>
    <row r="39" spans="1:22" x14ac:dyDescent="0.35">
      <c r="A39" s="5" t="s">
        <v>119</v>
      </c>
      <c r="B39" s="14">
        <v>4557.6559999999999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4860</v>
      </c>
      <c r="R39" s="14">
        <v>0</v>
      </c>
      <c r="S39" s="14">
        <v>0</v>
      </c>
      <c r="T39" s="14">
        <v>0</v>
      </c>
      <c r="U39" s="14">
        <v>0</v>
      </c>
      <c r="V39" s="19">
        <f>SUM(Table17[[#This Row],[150 | 78]:[172 | 70]])</f>
        <v>9417.655999999999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36"/>
  <sheetViews>
    <sheetView zoomScale="65" workbookViewId="0">
      <pane xSplit="1" ySplit="1" topLeftCell="B2" activePane="bottomRight" state="frozen"/>
      <selection pane="topRight"/>
      <selection pane="bottomLeft"/>
      <selection pane="bottomRight" activeCell="D40" sqref="D40"/>
    </sheetView>
  </sheetViews>
  <sheetFormatPr defaultRowHeight="14.5" x14ac:dyDescent="0.35"/>
  <cols>
    <col min="1" max="1" width="50" customWidth="1"/>
    <col min="2" max="18" width="10" customWidth="1"/>
  </cols>
  <sheetData>
    <row r="1" spans="1:19" x14ac:dyDescent="0.35">
      <c r="A1" s="1" t="s">
        <v>1</v>
      </c>
      <c r="B1" s="2" t="s">
        <v>273</v>
      </c>
      <c r="C1" s="2" t="s">
        <v>271</v>
      </c>
      <c r="D1" s="2" t="s">
        <v>260</v>
      </c>
      <c r="E1" s="2" t="s">
        <v>293</v>
      </c>
      <c r="F1" s="2" t="s">
        <v>278</v>
      </c>
      <c r="G1" s="2" t="s">
        <v>296</v>
      </c>
      <c r="H1" s="2" t="s">
        <v>249</v>
      </c>
      <c r="I1" s="2" t="s">
        <v>265</v>
      </c>
      <c r="J1" s="2" t="s">
        <v>279</v>
      </c>
      <c r="K1" s="2" t="s">
        <v>277</v>
      </c>
      <c r="L1" s="2" t="s">
        <v>297</v>
      </c>
      <c r="M1" s="2" t="s">
        <v>298</v>
      </c>
      <c r="N1" s="2" t="s">
        <v>280</v>
      </c>
      <c r="O1" s="2" t="s">
        <v>299</v>
      </c>
      <c r="P1" s="2" t="s">
        <v>301</v>
      </c>
      <c r="Q1" s="2" t="s">
        <v>272</v>
      </c>
      <c r="R1" s="3" t="s">
        <v>295</v>
      </c>
      <c r="S1" s="2" t="s">
        <v>120</v>
      </c>
    </row>
    <row r="2" spans="1:19" x14ac:dyDescent="0.35">
      <c r="A2" s="4" t="s">
        <v>4</v>
      </c>
      <c r="B2" s="14">
        <v>0</v>
      </c>
      <c r="C2" s="14">
        <v>20000</v>
      </c>
      <c r="D2" s="14">
        <v>0</v>
      </c>
      <c r="E2" s="14">
        <v>0</v>
      </c>
      <c r="F2" s="14">
        <v>1000</v>
      </c>
      <c r="G2" s="14">
        <v>0</v>
      </c>
      <c r="H2" s="14">
        <v>0</v>
      </c>
      <c r="I2" s="14">
        <v>0</v>
      </c>
      <c r="J2" s="14">
        <v>0</v>
      </c>
      <c r="K2" s="14">
        <v>200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4">
        <v>0</v>
      </c>
      <c r="R2" s="14">
        <v>0</v>
      </c>
      <c r="S2" s="19">
        <f>SUM(Table18[[#This Row],[150 | 78]:[172 | 70]])</f>
        <v>21200</v>
      </c>
    </row>
    <row r="3" spans="1:19" x14ac:dyDescent="0.35">
      <c r="A3" s="4" t="s">
        <v>5</v>
      </c>
      <c r="B3" s="14">
        <v>0</v>
      </c>
      <c r="C3" s="14">
        <v>0</v>
      </c>
      <c r="D3" s="14">
        <v>1973.0441800000001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9">
        <f>SUM(Table18[[#This Row],[150 | 78]:[172 | 70]])</f>
        <v>1973.0441800000001</v>
      </c>
    </row>
    <row r="4" spans="1:19" x14ac:dyDescent="0.35">
      <c r="A4" s="4" t="s">
        <v>6</v>
      </c>
      <c r="B4" s="14">
        <v>0</v>
      </c>
      <c r="C4" s="14">
        <v>0</v>
      </c>
      <c r="D4" s="14">
        <v>4750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9">
        <f>SUM(Table18[[#This Row],[150 | 78]:[172 | 70]])</f>
        <v>4750</v>
      </c>
    </row>
    <row r="5" spans="1:19" x14ac:dyDescent="0.35">
      <c r="A5" s="4" t="s">
        <v>7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450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9">
        <f>SUM(Table18[[#This Row],[150 | 78]:[172 | 70]])</f>
        <v>450</v>
      </c>
    </row>
    <row r="6" spans="1:19" x14ac:dyDescent="0.35">
      <c r="A6" s="4" t="s">
        <v>12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500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9">
        <f>SUM(Table18[[#This Row],[150 | 78]:[172 | 70]])</f>
        <v>500</v>
      </c>
    </row>
    <row r="7" spans="1:19" x14ac:dyDescent="0.35">
      <c r="A7" s="4" t="s">
        <v>17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763.66800000000001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9">
        <f>SUM(Table18[[#This Row],[150 | 78]:[172 | 70]])</f>
        <v>763.66800000000001</v>
      </c>
    </row>
    <row r="8" spans="1:19" x14ac:dyDescent="0.35">
      <c r="A8" s="4" t="s">
        <v>24</v>
      </c>
      <c r="B8" s="14">
        <v>0</v>
      </c>
      <c r="C8" s="14">
        <v>-938.20686999999998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9">
        <f>SUM(Table18[[#This Row],[150 | 78]:[172 | 70]])</f>
        <v>-938.20686999999998</v>
      </c>
    </row>
    <row r="9" spans="1:19" x14ac:dyDescent="0.35">
      <c r="A9" s="4" t="s">
        <v>25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4000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9">
        <f>SUM(Table18[[#This Row],[150 | 78]:[172 | 70]])</f>
        <v>4000</v>
      </c>
    </row>
    <row r="10" spans="1:19" x14ac:dyDescent="0.35">
      <c r="A10" s="4" t="s">
        <v>27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3262.759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9">
        <f>SUM(Table18[[#This Row],[150 | 78]:[172 | 70]])</f>
        <v>3262.759</v>
      </c>
    </row>
    <row r="11" spans="1:19" x14ac:dyDescent="0.35">
      <c r="A11" s="4" t="s">
        <v>30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2000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9">
        <f>SUM(Table18[[#This Row],[150 | 78]:[172 | 70]])</f>
        <v>2000</v>
      </c>
    </row>
    <row r="12" spans="1:19" x14ac:dyDescent="0.35">
      <c r="A12" s="4" t="s">
        <v>31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4000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9">
        <f>SUM(Table18[[#This Row],[150 | 78]:[172 | 70]])</f>
        <v>4000</v>
      </c>
    </row>
    <row r="13" spans="1:19" x14ac:dyDescent="0.35">
      <c r="A13" s="4" t="s">
        <v>34</v>
      </c>
      <c r="B13" s="14">
        <v>0</v>
      </c>
      <c r="C13" s="14">
        <v>0</v>
      </c>
      <c r="D13" s="14">
        <v>4000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9">
        <f>SUM(Table18[[#This Row],[150 | 78]:[172 | 70]])</f>
        <v>4000</v>
      </c>
    </row>
    <row r="14" spans="1:19" x14ac:dyDescent="0.35">
      <c r="A14" s="4" t="s">
        <v>36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1600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9">
        <f>SUM(Table18[[#This Row],[150 | 78]:[172 | 70]])</f>
        <v>1600</v>
      </c>
    </row>
    <row r="15" spans="1:19" x14ac:dyDescent="0.35">
      <c r="A15" s="4" t="s">
        <v>37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814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9">
        <f>SUM(Table18[[#This Row],[150 | 78]:[172 | 70]])</f>
        <v>814</v>
      </c>
    </row>
    <row r="16" spans="1:19" x14ac:dyDescent="0.35">
      <c r="A16" s="4" t="s">
        <v>43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587.69600000000003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9">
        <f>SUM(Table18[[#This Row],[150 | 78]:[172 | 70]])</f>
        <v>587.69600000000003</v>
      </c>
    </row>
    <row r="17" spans="1:19" x14ac:dyDescent="0.35">
      <c r="A17" s="4" t="s">
        <v>48</v>
      </c>
      <c r="B17" s="14">
        <v>0</v>
      </c>
      <c r="C17" s="14">
        <v>0</v>
      </c>
      <c r="D17" s="14">
        <v>0</v>
      </c>
      <c r="E17" s="14">
        <v>0</v>
      </c>
      <c r="F17" s="14">
        <v>2500</v>
      </c>
      <c r="G17" s="14">
        <v>0</v>
      </c>
      <c r="H17" s="14">
        <v>300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9">
        <f>SUM(Table18[[#This Row],[150 | 78]:[172 | 70]])</f>
        <v>2800</v>
      </c>
    </row>
    <row r="18" spans="1:19" x14ac:dyDescent="0.35">
      <c r="A18" s="4" t="s">
        <v>53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2000</v>
      </c>
      <c r="Q18" s="14">
        <v>0</v>
      </c>
      <c r="R18" s="14">
        <v>0</v>
      </c>
      <c r="S18" s="19">
        <f>SUM(Table18[[#This Row],[150 | 78]:[172 | 70]])</f>
        <v>2000</v>
      </c>
    </row>
    <row r="19" spans="1:19" x14ac:dyDescent="0.35">
      <c r="A19" s="4" t="s">
        <v>54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1050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9">
        <f>SUM(Table18[[#This Row],[150 | 78]:[172 | 70]])</f>
        <v>1050</v>
      </c>
    </row>
    <row r="20" spans="1:19" x14ac:dyDescent="0.35">
      <c r="A20" s="4" t="s">
        <v>59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40000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9">
        <f>SUM(Table18[[#This Row],[150 | 78]:[172 | 70]])</f>
        <v>40000</v>
      </c>
    </row>
    <row r="21" spans="1:19" x14ac:dyDescent="0.35">
      <c r="A21" s="4" t="s">
        <v>62</v>
      </c>
      <c r="B21" s="14">
        <v>0</v>
      </c>
      <c r="C21" s="14">
        <v>1819.326</v>
      </c>
      <c r="D21" s="14">
        <v>2655.1997700000002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-292.90899999999999</v>
      </c>
      <c r="O21" s="14">
        <v>0</v>
      </c>
      <c r="P21" s="14">
        <v>0</v>
      </c>
      <c r="Q21" s="14">
        <v>0</v>
      </c>
      <c r="R21" s="14">
        <v>0</v>
      </c>
      <c r="S21" s="19">
        <f>SUM(Table18[[#This Row],[150 | 78]:[172 | 70]])</f>
        <v>4181.6167700000005</v>
      </c>
    </row>
    <row r="22" spans="1:19" x14ac:dyDescent="0.35">
      <c r="A22" s="4" t="s">
        <v>65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1515.9749999999999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9">
        <f>SUM(Table18[[#This Row],[150 | 78]:[172 | 70]])</f>
        <v>1515.9749999999999</v>
      </c>
    </row>
    <row r="23" spans="1:19" x14ac:dyDescent="0.35">
      <c r="A23" s="4" t="s">
        <v>69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3316</v>
      </c>
      <c r="S23" s="19">
        <f>SUM(Table18[[#This Row],[150 | 78]:[172 | 70]])</f>
        <v>3316</v>
      </c>
    </row>
    <row r="24" spans="1:19" x14ac:dyDescent="0.35">
      <c r="A24" s="4" t="s">
        <v>71</v>
      </c>
      <c r="B24" s="14">
        <v>0</v>
      </c>
      <c r="C24" s="14">
        <v>0</v>
      </c>
      <c r="D24" s="14">
        <v>0</v>
      </c>
      <c r="E24" s="14">
        <v>0</v>
      </c>
      <c r="F24" s="14">
        <v>3000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9">
        <f>SUM(Table18[[#This Row],[150 | 78]:[172 | 70]])</f>
        <v>3000</v>
      </c>
    </row>
    <row r="25" spans="1:19" x14ac:dyDescent="0.35">
      <c r="A25" s="4" t="s">
        <v>79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456.06400000000002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9">
        <f>SUM(Table18[[#This Row],[150 | 78]:[172 | 70]])</f>
        <v>456.06400000000002</v>
      </c>
    </row>
    <row r="26" spans="1:19" x14ac:dyDescent="0.35">
      <c r="A26" s="4" t="s">
        <v>90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5405.9999989999997</v>
      </c>
      <c r="M26" s="14">
        <v>0</v>
      </c>
      <c r="N26" s="14">
        <v>15900</v>
      </c>
      <c r="O26" s="14">
        <v>0</v>
      </c>
      <c r="P26" s="14">
        <v>0</v>
      </c>
      <c r="Q26" s="14">
        <v>0</v>
      </c>
      <c r="R26" s="14">
        <v>0</v>
      </c>
      <c r="S26" s="19">
        <f>SUM(Table18[[#This Row],[150 | 78]:[172 | 70]])</f>
        <v>21305.999999</v>
      </c>
    </row>
    <row r="27" spans="1:19" x14ac:dyDescent="0.35">
      <c r="A27" s="4" t="s">
        <v>91</v>
      </c>
      <c r="B27" s="14">
        <v>0</v>
      </c>
      <c r="C27" s="14">
        <v>0</v>
      </c>
      <c r="D27" s="14">
        <v>4000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9">
        <f>SUM(Table18[[#This Row],[150 | 78]:[172 | 70]])</f>
        <v>4000</v>
      </c>
    </row>
    <row r="28" spans="1:19" x14ac:dyDescent="0.35">
      <c r="A28" s="4" t="s">
        <v>93</v>
      </c>
      <c r="B28" s="14">
        <v>0</v>
      </c>
      <c r="C28" s="14">
        <v>0</v>
      </c>
      <c r="D28" s="14">
        <v>0</v>
      </c>
      <c r="E28" s="14">
        <v>431.54500000000002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9">
        <f>SUM(Table18[[#This Row],[150 | 78]:[172 | 70]])</f>
        <v>431.54500000000002</v>
      </c>
    </row>
    <row r="29" spans="1:19" x14ac:dyDescent="0.35">
      <c r="A29" s="4" t="s">
        <v>95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1836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9">
        <f>SUM(Table18[[#This Row],[150 | 78]:[172 | 70]])</f>
        <v>1836</v>
      </c>
    </row>
    <row r="30" spans="1:19" x14ac:dyDescent="0.35">
      <c r="A30" s="4" t="s">
        <v>98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209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9">
        <f>SUM(Table18[[#This Row],[150 | 78]:[172 | 70]])</f>
        <v>209</v>
      </c>
    </row>
    <row r="31" spans="1:19" x14ac:dyDescent="0.35">
      <c r="A31" s="4" t="s">
        <v>102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5000</v>
      </c>
      <c r="P31" s="14">
        <v>0</v>
      </c>
      <c r="Q31" s="14">
        <v>0</v>
      </c>
      <c r="R31" s="14">
        <v>0</v>
      </c>
      <c r="S31" s="19">
        <f>SUM(Table18[[#This Row],[150 | 78]:[172 | 70]])</f>
        <v>5000</v>
      </c>
    </row>
    <row r="32" spans="1:19" x14ac:dyDescent="0.35">
      <c r="A32" s="4" t="s">
        <v>106</v>
      </c>
      <c r="B32" s="14">
        <v>0</v>
      </c>
      <c r="C32" s="14">
        <v>0</v>
      </c>
      <c r="D32" s="14">
        <v>3000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9">
        <f>SUM(Table18[[#This Row],[150 | 78]:[172 | 70]])</f>
        <v>3000</v>
      </c>
    </row>
    <row r="33" spans="1:19" x14ac:dyDescent="0.35">
      <c r="A33" s="4" t="s">
        <v>108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3153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9">
        <f>SUM(Table18[[#This Row],[150 | 78]:[172 | 70]])</f>
        <v>3153</v>
      </c>
    </row>
    <row r="34" spans="1:19" x14ac:dyDescent="0.35">
      <c r="A34" s="4" t="s">
        <v>114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600</v>
      </c>
      <c r="R34" s="14">
        <v>0</v>
      </c>
      <c r="S34" s="19">
        <f>SUM(Table18[[#This Row],[150 | 78]:[172 | 70]])</f>
        <v>600</v>
      </c>
    </row>
    <row r="35" spans="1:19" x14ac:dyDescent="0.35">
      <c r="A35" s="4" t="s">
        <v>115</v>
      </c>
      <c r="B35" s="14">
        <v>0</v>
      </c>
      <c r="C35" s="14">
        <v>2425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9">
        <f>SUM(Table18[[#This Row],[150 | 78]:[172 | 70]])</f>
        <v>2425</v>
      </c>
    </row>
    <row r="36" spans="1:19" x14ac:dyDescent="0.35">
      <c r="A36" s="5" t="s">
        <v>119</v>
      </c>
      <c r="B36" s="14">
        <v>2250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9">
        <f>SUM(Table18[[#This Row],[150 | 78]:[172 | 70]])</f>
        <v>2250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35"/>
  <sheetViews>
    <sheetView zoomScale="59" workbookViewId="0">
      <pane xSplit="1" ySplit="1" topLeftCell="B2" activePane="bottomRight" state="frozen"/>
      <selection pane="topRight"/>
      <selection pane="bottomLeft"/>
      <selection pane="bottomRight" activeCell="D40" sqref="D40"/>
    </sheetView>
  </sheetViews>
  <sheetFormatPr defaultRowHeight="14.5" x14ac:dyDescent="0.35"/>
  <cols>
    <col min="1" max="1" width="50" customWidth="1"/>
    <col min="2" max="18" width="10" customWidth="1"/>
  </cols>
  <sheetData>
    <row r="1" spans="1:19" x14ac:dyDescent="0.35">
      <c r="A1" s="1" t="s">
        <v>1</v>
      </c>
      <c r="B1" s="2" t="s">
        <v>273</v>
      </c>
      <c r="C1" s="2" t="s">
        <v>271</v>
      </c>
      <c r="D1" s="2" t="s">
        <v>260</v>
      </c>
      <c r="E1" s="2" t="s">
        <v>293</v>
      </c>
      <c r="F1" s="2" t="s">
        <v>275</v>
      </c>
      <c r="G1" s="2" t="s">
        <v>278</v>
      </c>
      <c r="H1" s="2" t="s">
        <v>296</v>
      </c>
      <c r="I1" s="2" t="s">
        <v>249</v>
      </c>
      <c r="J1" s="2" t="s">
        <v>265</v>
      </c>
      <c r="K1" s="2" t="s">
        <v>279</v>
      </c>
      <c r="L1" s="2" t="s">
        <v>277</v>
      </c>
      <c r="M1" s="2" t="s">
        <v>297</v>
      </c>
      <c r="N1" s="2" t="s">
        <v>298</v>
      </c>
      <c r="O1" s="2" t="s">
        <v>280</v>
      </c>
      <c r="P1" s="2" t="s">
        <v>299</v>
      </c>
      <c r="Q1" s="2" t="s">
        <v>301</v>
      </c>
      <c r="R1" s="3" t="s">
        <v>272</v>
      </c>
      <c r="S1" s="2" t="s">
        <v>120</v>
      </c>
    </row>
    <row r="2" spans="1:19" x14ac:dyDescent="0.35">
      <c r="A2" s="4" t="s">
        <v>4</v>
      </c>
      <c r="B2" s="14">
        <v>6665.9359999999997</v>
      </c>
      <c r="C2" s="14">
        <v>13219.563</v>
      </c>
      <c r="D2" s="14">
        <v>0</v>
      </c>
      <c r="E2" s="14">
        <v>0</v>
      </c>
      <c r="F2" s="14">
        <v>0</v>
      </c>
      <c r="G2" s="14">
        <v>250</v>
      </c>
      <c r="H2" s="14">
        <v>0</v>
      </c>
      <c r="I2" s="14">
        <v>0</v>
      </c>
      <c r="J2" s="14">
        <v>0</v>
      </c>
      <c r="K2" s="14">
        <v>0</v>
      </c>
      <c r="L2" s="14">
        <v>-40.017769999999999</v>
      </c>
      <c r="M2" s="14">
        <v>0</v>
      </c>
      <c r="N2" s="14">
        <v>0</v>
      </c>
      <c r="O2" s="14">
        <v>1400</v>
      </c>
      <c r="P2" s="14">
        <v>0</v>
      </c>
      <c r="Q2" s="14">
        <v>0</v>
      </c>
      <c r="R2" s="14">
        <v>0</v>
      </c>
      <c r="S2" s="19">
        <f>SUM(Table19[[#This Row],[150 | 78]:[170 | 76]])</f>
        <v>21495.481230000001</v>
      </c>
    </row>
    <row r="3" spans="1:19" x14ac:dyDescent="0.35">
      <c r="A3" s="4" t="s">
        <v>5</v>
      </c>
      <c r="B3" s="14">
        <v>0</v>
      </c>
      <c r="C3" s="14">
        <v>0</v>
      </c>
      <c r="D3" s="14">
        <v>12000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9">
        <f>SUM(Table19[[#This Row],[150 | 78]:[170 | 76]])</f>
        <v>12000</v>
      </c>
    </row>
    <row r="4" spans="1:19" x14ac:dyDescent="0.35">
      <c r="A4" s="4" t="s">
        <v>6</v>
      </c>
      <c r="B4" s="14">
        <v>0</v>
      </c>
      <c r="C4" s="14">
        <v>0</v>
      </c>
      <c r="D4" s="14">
        <v>4250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9">
        <f>SUM(Table19[[#This Row],[150 | 78]:[170 | 76]])</f>
        <v>4250</v>
      </c>
    </row>
    <row r="5" spans="1:19" x14ac:dyDescent="0.35">
      <c r="A5" s="4" t="s">
        <v>8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2000</v>
      </c>
      <c r="O5" s="14">
        <v>0</v>
      </c>
      <c r="P5" s="14">
        <v>0</v>
      </c>
      <c r="Q5" s="14">
        <v>0</v>
      </c>
      <c r="R5" s="14">
        <v>0</v>
      </c>
      <c r="S5" s="19">
        <f>SUM(Table19[[#This Row],[150 | 78]:[170 | 76]])</f>
        <v>2000</v>
      </c>
    </row>
    <row r="6" spans="1:19" x14ac:dyDescent="0.35">
      <c r="A6" s="4" t="s">
        <v>14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850</v>
      </c>
      <c r="J6" s="14">
        <v>0</v>
      </c>
      <c r="K6" s="14">
        <v>0</v>
      </c>
      <c r="L6" s="14">
        <v>0</v>
      </c>
      <c r="M6" s="14">
        <v>550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9">
        <f>SUM(Table19[[#This Row],[150 | 78]:[170 | 76]])</f>
        <v>1400</v>
      </c>
    </row>
    <row r="7" spans="1:19" x14ac:dyDescent="0.35">
      <c r="A7" s="4" t="s">
        <v>17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216.655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9">
        <f>SUM(Table19[[#This Row],[150 | 78]:[170 | 76]])</f>
        <v>216.655</v>
      </c>
    </row>
    <row r="8" spans="1:19" x14ac:dyDescent="0.35">
      <c r="A8" s="4" t="s">
        <v>25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4000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9">
        <f>SUM(Table19[[#This Row],[150 | 78]:[170 | 76]])</f>
        <v>4000</v>
      </c>
    </row>
    <row r="9" spans="1:19" x14ac:dyDescent="0.35">
      <c r="A9" s="4" t="s">
        <v>27</v>
      </c>
      <c r="B9" s="14">
        <v>0</v>
      </c>
      <c r="C9" s="14">
        <v>0</v>
      </c>
      <c r="D9" s="14">
        <v>0</v>
      </c>
      <c r="E9" s="14">
        <v>0</v>
      </c>
      <c r="F9" s="14">
        <v>2500</v>
      </c>
      <c r="G9" s="14">
        <v>0</v>
      </c>
      <c r="H9" s="14">
        <v>0</v>
      </c>
      <c r="I9" s="14">
        <v>-99.544120000000007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9">
        <f>SUM(Table19[[#This Row],[150 | 78]:[170 | 76]])</f>
        <v>2400.45588</v>
      </c>
    </row>
    <row r="10" spans="1:19" x14ac:dyDescent="0.35">
      <c r="A10" s="4" t="s">
        <v>30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2000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9">
        <f>SUM(Table19[[#This Row],[150 | 78]:[170 | 76]])</f>
        <v>2000</v>
      </c>
    </row>
    <row r="11" spans="1:19" x14ac:dyDescent="0.35">
      <c r="A11" s="4" t="s">
        <v>31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1500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9">
        <f>SUM(Table19[[#This Row],[150 | 78]:[170 | 76]])</f>
        <v>1500</v>
      </c>
    </row>
    <row r="12" spans="1:19" x14ac:dyDescent="0.35">
      <c r="A12" s="4" t="s">
        <v>34</v>
      </c>
      <c r="B12" s="14">
        <v>0</v>
      </c>
      <c r="C12" s="14">
        <v>0</v>
      </c>
      <c r="D12" s="14">
        <v>4000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9">
        <f>SUM(Table19[[#This Row],[150 | 78]:[170 | 76]])</f>
        <v>4000</v>
      </c>
    </row>
    <row r="13" spans="1:19" x14ac:dyDescent="0.35">
      <c r="A13" s="4" t="s">
        <v>36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1600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9">
        <f>SUM(Table19[[#This Row],[150 | 78]:[170 | 76]])</f>
        <v>1600</v>
      </c>
    </row>
    <row r="14" spans="1:19" x14ac:dyDescent="0.35">
      <c r="A14" s="4" t="s">
        <v>37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234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9">
        <f>SUM(Table19[[#This Row],[150 | 78]:[170 | 76]])</f>
        <v>234</v>
      </c>
    </row>
    <row r="15" spans="1:19" x14ac:dyDescent="0.35">
      <c r="A15" s="4" t="s">
        <v>48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2600</v>
      </c>
      <c r="H15" s="14">
        <v>0</v>
      </c>
      <c r="I15" s="14">
        <v>300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9">
        <f>SUM(Table19[[#This Row],[150 | 78]:[170 | 76]])</f>
        <v>2900</v>
      </c>
    </row>
    <row r="16" spans="1:19" x14ac:dyDescent="0.35">
      <c r="A16" s="4" t="s">
        <v>53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3000</v>
      </c>
      <c r="R16" s="14">
        <v>0</v>
      </c>
      <c r="S16" s="19">
        <f>SUM(Table19[[#This Row],[150 | 78]:[170 | 76]])</f>
        <v>3000</v>
      </c>
    </row>
    <row r="17" spans="1:19" x14ac:dyDescent="0.35">
      <c r="A17" s="4" t="s">
        <v>54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1000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9">
        <f>SUM(Table19[[#This Row],[150 | 78]:[170 | 76]])</f>
        <v>1000</v>
      </c>
    </row>
    <row r="18" spans="1:19" x14ac:dyDescent="0.35">
      <c r="A18" s="4" t="s">
        <v>59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32000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9">
        <f>SUM(Table19[[#This Row],[150 | 78]:[170 | 76]])</f>
        <v>32000</v>
      </c>
    </row>
    <row r="19" spans="1:19" x14ac:dyDescent="0.35">
      <c r="A19" s="4" t="s">
        <v>62</v>
      </c>
      <c r="B19" s="14">
        <v>0</v>
      </c>
      <c r="C19" s="14">
        <v>1000</v>
      </c>
      <c r="D19" s="14">
        <v>1000</v>
      </c>
      <c r="E19" s="14">
        <v>0</v>
      </c>
      <c r="F19" s="14">
        <v>-7.8529499999999999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9">
        <f>SUM(Table19[[#This Row],[150 | 78]:[170 | 76]])</f>
        <v>1992.14705</v>
      </c>
    </row>
    <row r="20" spans="1:19" x14ac:dyDescent="0.35">
      <c r="A20" s="4" t="s">
        <v>65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-5.8609900000000001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9">
        <f>SUM(Table19[[#This Row],[150 | 78]:[170 | 76]])</f>
        <v>-5.8609900000000001</v>
      </c>
    </row>
    <row r="21" spans="1:19" x14ac:dyDescent="0.35">
      <c r="A21" s="4" t="s">
        <v>71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3157.7728299999999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9">
        <f>SUM(Table19[[#This Row],[150 | 78]:[170 | 76]])</f>
        <v>3157.7728299999999</v>
      </c>
    </row>
    <row r="22" spans="1:19" x14ac:dyDescent="0.35">
      <c r="A22" s="4" t="s">
        <v>75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250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9">
        <f>SUM(Table19[[#This Row],[150 | 78]:[170 | 76]])</f>
        <v>250</v>
      </c>
    </row>
    <row r="23" spans="1:19" x14ac:dyDescent="0.35">
      <c r="A23" s="4" t="s">
        <v>90</v>
      </c>
      <c r="B23" s="14">
        <v>0</v>
      </c>
      <c r="C23" s="14">
        <v>0</v>
      </c>
      <c r="D23" s="14">
        <v>3125</v>
      </c>
      <c r="E23" s="14">
        <v>0</v>
      </c>
      <c r="F23" s="14">
        <v>0</v>
      </c>
      <c r="G23" s="14">
        <v>0</v>
      </c>
      <c r="H23" s="14">
        <v>0</v>
      </c>
      <c r="I23" s="14">
        <v>-332.916</v>
      </c>
      <c r="J23" s="14">
        <v>0</v>
      </c>
      <c r="K23" s="14">
        <v>0</v>
      </c>
      <c r="L23" s="14">
        <v>0</v>
      </c>
      <c r="M23" s="14">
        <v>3125</v>
      </c>
      <c r="N23" s="14">
        <v>0</v>
      </c>
      <c r="O23" s="14">
        <v>4886.6100500000002</v>
      </c>
      <c r="P23" s="14">
        <v>0</v>
      </c>
      <c r="Q23" s="14">
        <v>0</v>
      </c>
      <c r="R23" s="14">
        <v>0</v>
      </c>
      <c r="S23" s="19">
        <f>SUM(Table19[[#This Row],[150 | 78]:[170 | 76]])</f>
        <v>10803.69405</v>
      </c>
    </row>
    <row r="24" spans="1:19" x14ac:dyDescent="0.35">
      <c r="A24" s="4" t="s">
        <v>91</v>
      </c>
      <c r="B24" s="14">
        <v>0</v>
      </c>
      <c r="C24" s="14">
        <v>0</v>
      </c>
      <c r="D24" s="14">
        <v>3782.261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9">
        <f>SUM(Table19[[#This Row],[150 | 78]:[170 | 76]])</f>
        <v>3782.261</v>
      </c>
    </row>
    <row r="25" spans="1:19" x14ac:dyDescent="0.35">
      <c r="A25" s="4" t="s">
        <v>93</v>
      </c>
      <c r="B25" s="14">
        <v>0</v>
      </c>
      <c r="C25" s="14">
        <v>0</v>
      </c>
      <c r="D25" s="14">
        <v>0</v>
      </c>
      <c r="E25" s="14">
        <v>-460.03699999999998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9">
        <f>SUM(Table19[[#This Row],[150 | 78]:[170 | 76]])</f>
        <v>-460.03699999999998</v>
      </c>
    </row>
    <row r="26" spans="1:19" x14ac:dyDescent="0.35">
      <c r="A26" s="4" t="s">
        <v>95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76.784000000000006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9">
        <f>SUM(Table19[[#This Row],[150 | 78]:[170 | 76]])</f>
        <v>76.784000000000006</v>
      </c>
    </row>
    <row r="27" spans="1:19" x14ac:dyDescent="0.35">
      <c r="A27" s="4" t="s">
        <v>96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532.80999999999995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9">
        <f>SUM(Table19[[#This Row],[150 | 78]:[170 | 76]])</f>
        <v>532.80999999999995</v>
      </c>
    </row>
    <row r="28" spans="1:19" x14ac:dyDescent="0.35">
      <c r="A28" s="4" t="s">
        <v>97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2500</v>
      </c>
      <c r="O28" s="14">
        <v>0</v>
      </c>
      <c r="P28" s="14">
        <v>0</v>
      </c>
      <c r="Q28" s="14">
        <v>0</v>
      </c>
      <c r="R28" s="14">
        <v>0</v>
      </c>
      <c r="S28" s="19">
        <f>SUM(Table19[[#This Row],[150 | 78]:[170 | 76]])</f>
        <v>2500</v>
      </c>
    </row>
    <row r="29" spans="1:19" x14ac:dyDescent="0.35">
      <c r="A29" s="4" t="s">
        <v>102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3000</v>
      </c>
      <c r="Q29" s="14">
        <v>0</v>
      </c>
      <c r="R29" s="14">
        <v>0</v>
      </c>
      <c r="S29" s="19">
        <f>SUM(Table19[[#This Row],[150 | 78]:[170 | 76]])</f>
        <v>3000</v>
      </c>
    </row>
    <row r="30" spans="1:19" x14ac:dyDescent="0.35">
      <c r="A30" s="4" t="s">
        <v>106</v>
      </c>
      <c r="B30" s="14">
        <v>0</v>
      </c>
      <c r="C30" s="14">
        <v>0</v>
      </c>
      <c r="D30" s="14">
        <v>1999.9999989999999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9">
        <f>SUM(Table19[[#This Row],[150 | 78]:[170 | 76]])</f>
        <v>1999.9999989999999</v>
      </c>
    </row>
    <row r="31" spans="1:19" x14ac:dyDescent="0.35">
      <c r="A31" s="4" t="s">
        <v>108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2500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9">
        <f>SUM(Table19[[#This Row],[150 | 78]:[170 | 76]])</f>
        <v>2500</v>
      </c>
    </row>
    <row r="32" spans="1:19" x14ac:dyDescent="0.35">
      <c r="A32" s="4" t="s">
        <v>109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-240.80301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9">
        <f>SUM(Table19[[#This Row],[150 | 78]:[170 | 76]])</f>
        <v>-240.80301</v>
      </c>
    </row>
    <row r="33" spans="1:19" x14ac:dyDescent="0.35">
      <c r="A33" s="4" t="s">
        <v>114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200</v>
      </c>
      <c r="S33" s="19">
        <f>SUM(Table19[[#This Row],[150 | 78]:[170 | 76]])</f>
        <v>200</v>
      </c>
    </row>
    <row r="34" spans="1:19" x14ac:dyDescent="0.35">
      <c r="A34" s="4" t="s">
        <v>115</v>
      </c>
      <c r="B34" s="14">
        <v>0</v>
      </c>
      <c r="C34" s="14">
        <v>-1.2736799999999999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9">
        <f>SUM(Table19[[#This Row],[150 | 78]:[170 | 76]])</f>
        <v>-1.2736799999999999</v>
      </c>
    </row>
    <row r="35" spans="1:19" x14ac:dyDescent="0.35">
      <c r="A35" s="5" t="s">
        <v>119</v>
      </c>
      <c r="B35" s="14">
        <v>2211.62898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9">
        <f>SUM(Table19[[#This Row],[150 | 78]:[170 | 76]])</f>
        <v>2211.62898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98"/>
  <sheetViews>
    <sheetView workbookViewId="0">
      <pane ySplit="1" topLeftCell="A2" activePane="bottomLeft" state="frozen"/>
      <selection pane="bottomLeft" activeCell="F17" sqref="F17"/>
    </sheetView>
  </sheetViews>
  <sheetFormatPr defaultRowHeight="14.5" x14ac:dyDescent="0.35"/>
  <cols>
    <col min="1" max="1" width="12" customWidth="1"/>
    <col min="2" max="2" width="37.81640625" customWidth="1"/>
    <col min="3" max="3" width="10" customWidth="1"/>
    <col min="4" max="4" width="38.453125" customWidth="1"/>
  </cols>
  <sheetData>
    <row r="1" spans="1:4" x14ac:dyDescent="0.35">
      <c r="A1" s="6" t="s">
        <v>121</v>
      </c>
      <c r="B1" s="7" t="s">
        <v>122</v>
      </c>
      <c r="C1" s="7" t="s">
        <v>123</v>
      </c>
      <c r="D1" s="8" t="s">
        <v>124</v>
      </c>
    </row>
    <row r="2" spans="1:4" x14ac:dyDescent="0.35">
      <c r="A2" s="30">
        <v>150</v>
      </c>
      <c r="B2" s="9" t="s">
        <v>125</v>
      </c>
      <c r="C2" s="9">
        <v>70</v>
      </c>
      <c r="D2" s="10" t="s">
        <v>126</v>
      </c>
    </row>
    <row r="3" spans="1:4" x14ac:dyDescent="0.35">
      <c r="A3" s="30">
        <v>150</v>
      </c>
      <c r="B3" s="9" t="s">
        <v>127</v>
      </c>
      <c r="C3" s="9">
        <v>70</v>
      </c>
      <c r="D3" s="10" t="s">
        <v>125</v>
      </c>
    </row>
    <row r="4" spans="1:4" x14ac:dyDescent="0.35">
      <c r="A4" s="30">
        <v>150</v>
      </c>
      <c r="B4" s="9" t="s">
        <v>128</v>
      </c>
      <c r="C4" s="9">
        <v>70</v>
      </c>
      <c r="D4" s="10" t="s">
        <v>126</v>
      </c>
    </row>
    <row r="5" spans="1:4" x14ac:dyDescent="0.35">
      <c r="A5" s="30">
        <v>150</v>
      </c>
      <c r="B5" s="9" t="s">
        <v>129</v>
      </c>
      <c r="C5" s="9">
        <v>70</v>
      </c>
      <c r="D5" s="10" t="s">
        <v>130</v>
      </c>
    </row>
    <row r="6" spans="1:4" x14ac:dyDescent="0.35">
      <c r="A6" s="30">
        <v>150</v>
      </c>
      <c r="B6" s="9" t="s">
        <v>127</v>
      </c>
      <c r="C6" s="9">
        <v>71</v>
      </c>
      <c r="D6" s="10" t="s">
        <v>131</v>
      </c>
    </row>
    <row r="7" spans="1:4" x14ac:dyDescent="0.35">
      <c r="A7" s="30">
        <v>150</v>
      </c>
      <c r="B7" s="9" t="s">
        <v>125</v>
      </c>
      <c r="C7" s="9">
        <v>73</v>
      </c>
      <c r="D7" s="10" t="s">
        <v>132</v>
      </c>
    </row>
    <row r="8" spans="1:4" x14ac:dyDescent="0.35">
      <c r="A8" s="30">
        <v>150</v>
      </c>
      <c r="B8" s="9" t="s">
        <v>125</v>
      </c>
      <c r="C8" s="9">
        <v>78</v>
      </c>
      <c r="D8" s="10" t="s">
        <v>133</v>
      </c>
    </row>
    <row r="9" spans="1:4" x14ac:dyDescent="0.35">
      <c r="A9" s="30">
        <v>150</v>
      </c>
      <c r="B9" s="9" t="s">
        <v>125</v>
      </c>
      <c r="C9" s="9">
        <v>79</v>
      </c>
      <c r="D9" s="10" t="s">
        <v>134</v>
      </c>
    </row>
    <row r="10" spans="1:4" x14ac:dyDescent="0.35">
      <c r="A10" s="30">
        <v>150</v>
      </c>
      <c r="B10" s="9" t="s">
        <v>125</v>
      </c>
      <c r="C10" s="9">
        <v>79</v>
      </c>
      <c r="D10" s="10" t="s">
        <v>135</v>
      </c>
    </row>
    <row r="11" spans="1:4" x14ac:dyDescent="0.35">
      <c r="A11" s="30">
        <v>151</v>
      </c>
      <c r="B11" s="9" t="s">
        <v>136</v>
      </c>
      <c r="C11" s="9">
        <v>70</v>
      </c>
      <c r="D11" s="10" t="s">
        <v>137</v>
      </c>
    </row>
    <row r="12" spans="1:4" x14ac:dyDescent="0.35">
      <c r="A12" s="30">
        <v>151</v>
      </c>
      <c r="B12" s="9" t="s">
        <v>131</v>
      </c>
      <c r="C12" s="9">
        <v>72</v>
      </c>
      <c r="D12" s="10" t="s">
        <v>138</v>
      </c>
    </row>
    <row r="13" spans="1:4" x14ac:dyDescent="0.35">
      <c r="A13" s="30">
        <v>151</v>
      </c>
      <c r="B13" s="9" t="s">
        <v>131</v>
      </c>
      <c r="C13" s="9">
        <v>72</v>
      </c>
      <c r="D13" s="10" t="s">
        <v>139</v>
      </c>
    </row>
    <row r="14" spans="1:4" x14ac:dyDescent="0.35">
      <c r="A14" s="30">
        <v>151</v>
      </c>
      <c r="B14" s="9" t="s">
        <v>133</v>
      </c>
      <c r="C14" s="9">
        <v>74</v>
      </c>
      <c r="D14" s="10" t="s">
        <v>140</v>
      </c>
    </row>
    <row r="15" spans="1:4" x14ac:dyDescent="0.35">
      <c r="A15" s="30">
        <v>151</v>
      </c>
      <c r="B15" s="9" t="s">
        <v>131</v>
      </c>
      <c r="C15" s="9">
        <v>78</v>
      </c>
      <c r="D15" s="10" t="s">
        <v>141</v>
      </c>
    </row>
    <row r="16" spans="1:4" x14ac:dyDescent="0.35">
      <c r="A16" s="30">
        <v>152</v>
      </c>
      <c r="B16" s="9" t="s">
        <v>142</v>
      </c>
      <c r="C16" s="9">
        <v>70</v>
      </c>
      <c r="D16" s="10" t="s">
        <v>143</v>
      </c>
    </row>
    <row r="17" spans="1:4" x14ac:dyDescent="0.35">
      <c r="A17" s="30">
        <v>152</v>
      </c>
      <c r="B17" s="9" t="s">
        <v>141</v>
      </c>
      <c r="C17" s="9">
        <v>73</v>
      </c>
      <c r="D17" s="10" t="s">
        <v>144</v>
      </c>
    </row>
    <row r="18" spans="1:4" x14ac:dyDescent="0.35">
      <c r="A18" s="30">
        <v>152</v>
      </c>
      <c r="B18" s="9" t="s">
        <v>145</v>
      </c>
      <c r="C18" s="9">
        <v>78</v>
      </c>
      <c r="D18" s="10" t="s">
        <v>146</v>
      </c>
    </row>
    <row r="19" spans="1:4" ht="29" x14ac:dyDescent="0.35">
      <c r="A19" s="30">
        <v>152</v>
      </c>
      <c r="B19" s="9" t="s">
        <v>147</v>
      </c>
      <c r="C19" s="9">
        <v>78</v>
      </c>
      <c r="D19" s="10" t="s">
        <v>148</v>
      </c>
    </row>
    <row r="20" spans="1:4" x14ac:dyDescent="0.35">
      <c r="A20" s="30">
        <v>153</v>
      </c>
      <c r="B20" s="9" t="s">
        <v>149</v>
      </c>
      <c r="C20" s="9">
        <v>78</v>
      </c>
      <c r="D20" s="10" t="s">
        <v>150</v>
      </c>
    </row>
    <row r="21" spans="1:4" x14ac:dyDescent="0.35">
      <c r="A21" s="30">
        <v>153</v>
      </c>
      <c r="B21" s="9" t="s">
        <v>151</v>
      </c>
      <c r="C21" s="9">
        <v>78</v>
      </c>
      <c r="D21" s="10" t="s">
        <v>152</v>
      </c>
    </row>
    <row r="22" spans="1:4" ht="29" x14ac:dyDescent="0.35">
      <c r="A22" s="30">
        <v>154</v>
      </c>
      <c r="B22" s="9" t="s">
        <v>153</v>
      </c>
      <c r="C22" s="9">
        <v>50</v>
      </c>
      <c r="D22" s="10" t="s">
        <v>154</v>
      </c>
    </row>
    <row r="23" spans="1:4" ht="29" x14ac:dyDescent="0.35">
      <c r="A23" s="30">
        <v>154</v>
      </c>
      <c r="B23" s="9" t="s">
        <v>153</v>
      </c>
      <c r="C23" s="9">
        <v>71</v>
      </c>
      <c r="D23" s="10" t="s">
        <v>155</v>
      </c>
    </row>
    <row r="24" spans="1:4" ht="29" x14ac:dyDescent="0.35">
      <c r="A24" s="30">
        <v>154</v>
      </c>
      <c r="B24" s="9" t="s">
        <v>153</v>
      </c>
      <c r="C24" s="9">
        <v>73</v>
      </c>
      <c r="D24" s="10" t="s">
        <v>156</v>
      </c>
    </row>
    <row r="25" spans="1:4" x14ac:dyDescent="0.35">
      <c r="A25" s="30">
        <v>155</v>
      </c>
      <c r="B25" s="9" t="s">
        <v>157</v>
      </c>
      <c r="C25" s="9">
        <v>70</v>
      </c>
      <c r="D25" s="10" t="s">
        <v>157</v>
      </c>
    </row>
    <row r="26" spans="1:4" ht="29" x14ac:dyDescent="0.35">
      <c r="A26" s="30">
        <v>158</v>
      </c>
      <c r="B26" s="9" t="s">
        <v>158</v>
      </c>
      <c r="C26" s="9">
        <v>1</v>
      </c>
      <c r="D26" s="10" t="s">
        <v>159</v>
      </c>
    </row>
    <row r="27" spans="1:4" x14ac:dyDescent="0.35">
      <c r="A27" s="30">
        <v>159</v>
      </c>
      <c r="B27" s="9" t="s">
        <v>160</v>
      </c>
      <c r="C27" s="9">
        <v>70</v>
      </c>
      <c r="D27" s="10" t="s">
        <v>161</v>
      </c>
    </row>
    <row r="28" spans="1:4" x14ac:dyDescent="0.35">
      <c r="A28" s="30">
        <v>159</v>
      </c>
      <c r="B28" s="9" t="s">
        <v>160</v>
      </c>
      <c r="C28" s="9">
        <v>71</v>
      </c>
      <c r="D28" s="10" t="s">
        <v>162</v>
      </c>
    </row>
    <row r="29" spans="1:4" x14ac:dyDescent="0.35">
      <c r="A29" s="30">
        <v>159</v>
      </c>
      <c r="B29" s="9" t="s">
        <v>160</v>
      </c>
      <c r="C29" s="9">
        <v>72</v>
      </c>
      <c r="D29" s="10" t="s">
        <v>163</v>
      </c>
    </row>
    <row r="30" spans="1:4" x14ac:dyDescent="0.35">
      <c r="A30" s="30">
        <v>159</v>
      </c>
      <c r="B30" s="9" t="s">
        <v>160</v>
      </c>
      <c r="C30" s="9">
        <v>73</v>
      </c>
      <c r="D30" s="10" t="s">
        <v>164</v>
      </c>
    </row>
    <row r="31" spans="1:4" x14ac:dyDescent="0.35">
      <c r="A31" s="30">
        <v>159</v>
      </c>
      <c r="B31" s="9" t="s">
        <v>160</v>
      </c>
      <c r="C31" s="9">
        <v>75</v>
      </c>
      <c r="D31" s="10" t="s">
        <v>165</v>
      </c>
    </row>
    <row r="32" spans="1:4" x14ac:dyDescent="0.35">
      <c r="A32" s="30">
        <v>159</v>
      </c>
      <c r="B32" s="9" t="s">
        <v>160</v>
      </c>
      <c r="C32" s="9">
        <v>76</v>
      </c>
      <c r="D32" s="10" t="s">
        <v>166</v>
      </c>
    </row>
    <row r="33" spans="1:4" x14ac:dyDescent="0.35">
      <c r="A33" s="30">
        <v>159</v>
      </c>
      <c r="B33" s="9" t="s">
        <v>160</v>
      </c>
      <c r="C33" s="9">
        <v>77</v>
      </c>
      <c r="D33" s="10" t="s">
        <v>167</v>
      </c>
    </row>
    <row r="34" spans="1:4" x14ac:dyDescent="0.35">
      <c r="A34" s="30">
        <v>160</v>
      </c>
      <c r="B34" s="9" t="s">
        <v>168</v>
      </c>
      <c r="C34" s="9">
        <v>50</v>
      </c>
      <c r="D34" s="10" t="s">
        <v>154</v>
      </c>
    </row>
    <row r="35" spans="1:4" x14ac:dyDescent="0.35">
      <c r="A35" s="30">
        <v>160</v>
      </c>
      <c r="B35" s="9" t="s">
        <v>169</v>
      </c>
      <c r="C35" s="9">
        <v>70</v>
      </c>
      <c r="D35" s="10" t="s">
        <v>170</v>
      </c>
    </row>
    <row r="36" spans="1:4" x14ac:dyDescent="0.35">
      <c r="A36" s="30">
        <v>160</v>
      </c>
      <c r="B36" s="9" t="s">
        <v>168</v>
      </c>
      <c r="C36" s="9">
        <v>70</v>
      </c>
      <c r="D36" s="10" t="s">
        <v>171</v>
      </c>
    </row>
    <row r="37" spans="1:4" x14ac:dyDescent="0.35">
      <c r="A37" s="30">
        <v>160</v>
      </c>
      <c r="B37" s="9" t="s">
        <v>168</v>
      </c>
      <c r="C37" s="9">
        <v>71</v>
      </c>
      <c r="D37" s="10" t="s">
        <v>172</v>
      </c>
    </row>
    <row r="38" spans="1:4" ht="29" x14ac:dyDescent="0.35">
      <c r="A38" s="30">
        <v>160</v>
      </c>
      <c r="B38" s="9" t="s">
        <v>168</v>
      </c>
      <c r="C38" s="9">
        <v>71</v>
      </c>
      <c r="D38" s="10" t="s">
        <v>173</v>
      </c>
    </row>
    <row r="39" spans="1:4" x14ac:dyDescent="0.35">
      <c r="A39" s="30">
        <v>160</v>
      </c>
      <c r="B39" s="9" t="s">
        <v>168</v>
      </c>
      <c r="C39" s="9">
        <v>73</v>
      </c>
      <c r="D39" s="10" t="s">
        <v>174</v>
      </c>
    </row>
    <row r="40" spans="1:4" x14ac:dyDescent="0.35">
      <c r="A40" s="30">
        <v>160</v>
      </c>
      <c r="B40" s="9" t="s">
        <v>168</v>
      </c>
      <c r="C40" s="9">
        <v>75</v>
      </c>
      <c r="D40" s="10" t="s">
        <v>175</v>
      </c>
    </row>
    <row r="41" spans="1:4" ht="29" x14ac:dyDescent="0.35">
      <c r="A41" s="30">
        <v>160</v>
      </c>
      <c r="B41" s="9" t="s">
        <v>168</v>
      </c>
      <c r="C41" s="9">
        <v>75</v>
      </c>
      <c r="D41" s="10" t="s">
        <v>176</v>
      </c>
    </row>
    <row r="42" spans="1:4" x14ac:dyDescent="0.35">
      <c r="A42" s="30">
        <v>160</v>
      </c>
      <c r="B42" s="9" t="s">
        <v>168</v>
      </c>
      <c r="C42" s="9">
        <v>75</v>
      </c>
      <c r="D42" s="10" t="s">
        <v>177</v>
      </c>
    </row>
    <row r="43" spans="1:4" x14ac:dyDescent="0.35">
      <c r="A43" s="30">
        <v>160</v>
      </c>
      <c r="B43" s="9" t="s">
        <v>168</v>
      </c>
      <c r="C43" s="9">
        <v>77</v>
      </c>
      <c r="D43" s="10" t="s">
        <v>178</v>
      </c>
    </row>
    <row r="44" spans="1:4" x14ac:dyDescent="0.35">
      <c r="A44" s="30">
        <v>161</v>
      </c>
      <c r="B44" s="9" t="s">
        <v>179</v>
      </c>
      <c r="C44" s="9">
        <v>70</v>
      </c>
      <c r="D44" s="10" t="s">
        <v>180</v>
      </c>
    </row>
    <row r="45" spans="1:4" x14ac:dyDescent="0.35">
      <c r="A45" s="30">
        <v>161</v>
      </c>
      <c r="B45" s="9" t="s">
        <v>181</v>
      </c>
      <c r="C45" s="9">
        <v>70</v>
      </c>
      <c r="D45" s="10" t="s">
        <v>181</v>
      </c>
    </row>
    <row r="46" spans="1:4" x14ac:dyDescent="0.35">
      <c r="A46" s="30">
        <v>161</v>
      </c>
      <c r="B46" s="9" t="s">
        <v>182</v>
      </c>
      <c r="C46" s="9">
        <v>70</v>
      </c>
      <c r="D46" s="10" t="s">
        <v>183</v>
      </c>
    </row>
    <row r="47" spans="1:4" ht="29" x14ac:dyDescent="0.35">
      <c r="A47" s="30">
        <v>161</v>
      </c>
      <c r="B47" s="9" t="s">
        <v>182</v>
      </c>
      <c r="C47" s="9">
        <v>72</v>
      </c>
      <c r="D47" s="10" t="s">
        <v>184</v>
      </c>
    </row>
    <row r="48" spans="1:4" ht="29" x14ac:dyDescent="0.35">
      <c r="A48" s="30">
        <v>161</v>
      </c>
      <c r="B48" s="9" t="s">
        <v>185</v>
      </c>
      <c r="C48" s="9">
        <v>72</v>
      </c>
      <c r="D48" s="10" t="s">
        <v>184</v>
      </c>
    </row>
    <row r="49" spans="1:4" ht="29" x14ac:dyDescent="0.35">
      <c r="A49" s="30">
        <v>161</v>
      </c>
      <c r="B49" s="9" t="s">
        <v>185</v>
      </c>
      <c r="C49" s="9">
        <v>73</v>
      </c>
      <c r="D49" s="10" t="s">
        <v>186</v>
      </c>
    </row>
    <row r="50" spans="1:4" ht="29" x14ac:dyDescent="0.35">
      <c r="A50" s="30">
        <v>162</v>
      </c>
      <c r="B50" s="9" t="s">
        <v>187</v>
      </c>
      <c r="C50" s="9">
        <v>70</v>
      </c>
      <c r="D50" s="10" t="s">
        <v>188</v>
      </c>
    </row>
    <row r="51" spans="1:4" ht="29" x14ac:dyDescent="0.35">
      <c r="A51" s="30">
        <v>162</v>
      </c>
      <c r="B51" s="9" t="s">
        <v>187</v>
      </c>
      <c r="C51" s="9">
        <v>70</v>
      </c>
      <c r="D51" s="10" t="s">
        <v>189</v>
      </c>
    </row>
    <row r="52" spans="1:4" ht="29" x14ac:dyDescent="0.35">
      <c r="A52" s="30">
        <v>162</v>
      </c>
      <c r="B52" s="9" t="s">
        <v>187</v>
      </c>
      <c r="C52" s="9">
        <v>70</v>
      </c>
      <c r="D52" s="10" t="s">
        <v>190</v>
      </c>
    </row>
    <row r="53" spans="1:4" x14ac:dyDescent="0.35">
      <c r="A53" s="30">
        <v>162</v>
      </c>
      <c r="B53" s="9" t="s">
        <v>191</v>
      </c>
      <c r="C53" s="9">
        <v>70</v>
      </c>
      <c r="D53" s="10" t="s">
        <v>191</v>
      </c>
    </row>
    <row r="54" spans="1:4" ht="29" x14ac:dyDescent="0.35">
      <c r="A54" s="30">
        <v>162</v>
      </c>
      <c r="B54" s="9" t="s">
        <v>187</v>
      </c>
      <c r="C54" s="9">
        <v>71</v>
      </c>
      <c r="D54" s="10" t="s">
        <v>192</v>
      </c>
    </row>
    <row r="55" spans="1:4" x14ac:dyDescent="0.35">
      <c r="A55" s="30">
        <v>163</v>
      </c>
      <c r="B55" s="9" t="s">
        <v>193</v>
      </c>
      <c r="C55" s="9">
        <v>70</v>
      </c>
      <c r="D55" s="10" t="s">
        <v>194</v>
      </c>
    </row>
    <row r="56" spans="1:4" ht="29" x14ac:dyDescent="0.35">
      <c r="A56" s="30">
        <v>163</v>
      </c>
      <c r="B56" s="9" t="s">
        <v>195</v>
      </c>
      <c r="C56" s="9">
        <v>70</v>
      </c>
      <c r="D56" s="10" t="s">
        <v>196</v>
      </c>
    </row>
    <row r="57" spans="1:4" ht="29" x14ac:dyDescent="0.35">
      <c r="A57" s="30">
        <v>163</v>
      </c>
      <c r="B57" s="9" t="s">
        <v>195</v>
      </c>
      <c r="C57" s="9">
        <v>70</v>
      </c>
      <c r="D57" s="10" t="s">
        <v>197</v>
      </c>
    </row>
    <row r="58" spans="1:4" ht="29" x14ac:dyDescent="0.35">
      <c r="A58" s="30">
        <v>163</v>
      </c>
      <c r="B58" s="9" t="s">
        <v>193</v>
      </c>
      <c r="C58" s="9">
        <v>71</v>
      </c>
      <c r="D58" s="10" t="s">
        <v>198</v>
      </c>
    </row>
    <row r="59" spans="1:4" ht="29" x14ac:dyDescent="0.35">
      <c r="A59" s="30">
        <v>163</v>
      </c>
      <c r="B59" s="9" t="s">
        <v>195</v>
      </c>
      <c r="C59" s="9">
        <v>71</v>
      </c>
      <c r="D59" s="10" t="s">
        <v>129</v>
      </c>
    </row>
    <row r="60" spans="1:4" ht="29" x14ac:dyDescent="0.35">
      <c r="A60" s="30">
        <v>163</v>
      </c>
      <c r="B60" s="9" t="s">
        <v>195</v>
      </c>
      <c r="C60" s="9">
        <v>71</v>
      </c>
      <c r="D60" s="10" t="s">
        <v>199</v>
      </c>
    </row>
    <row r="61" spans="1:4" ht="29" x14ac:dyDescent="0.35">
      <c r="A61" s="30">
        <v>163</v>
      </c>
      <c r="B61" s="9" t="s">
        <v>195</v>
      </c>
      <c r="C61" s="9">
        <v>72</v>
      </c>
      <c r="D61" s="10" t="s">
        <v>142</v>
      </c>
    </row>
    <row r="62" spans="1:4" x14ac:dyDescent="0.35">
      <c r="A62" s="30">
        <v>164</v>
      </c>
      <c r="B62" s="9" t="s">
        <v>200</v>
      </c>
      <c r="C62" s="9">
        <v>70</v>
      </c>
      <c r="D62" s="10" t="s">
        <v>201</v>
      </c>
    </row>
    <row r="63" spans="1:4" x14ac:dyDescent="0.35">
      <c r="A63" s="30">
        <v>164</v>
      </c>
      <c r="B63" s="9" t="s">
        <v>202</v>
      </c>
      <c r="C63" s="9">
        <v>70</v>
      </c>
      <c r="D63" s="10" t="s">
        <v>203</v>
      </c>
    </row>
    <row r="64" spans="1:4" x14ac:dyDescent="0.35">
      <c r="A64" s="30">
        <v>164</v>
      </c>
      <c r="B64" s="9" t="s">
        <v>204</v>
      </c>
      <c r="C64" s="9">
        <v>70</v>
      </c>
      <c r="D64" s="10" t="s">
        <v>205</v>
      </c>
    </row>
    <row r="65" spans="1:4" ht="29" x14ac:dyDescent="0.35">
      <c r="A65" s="30">
        <v>164</v>
      </c>
      <c r="B65" s="9" t="s">
        <v>200</v>
      </c>
      <c r="C65" s="9">
        <v>71</v>
      </c>
      <c r="D65" s="10" t="s">
        <v>206</v>
      </c>
    </row>
    <row r="66" spans="1:4" x14ac:dyDescent="0.35">
      <c r="A66" s="30">
        <v>164</v>
      </c>
      <c r="B66" s="9" t="s">
        <v>200</v>
      </c>
      <c r="C66" s="9">
        <v>71</v>
      </c>
      <c r="D66" s="10" t="s">
        <v>207</v>
      </c>
    </row>
    <row r="67" spans="1:4" ht="29" x14ac:dyDescent="0.35">
      <c r="A67" s="30">
        <v>164</v>
      </c>
      <c r="B67" s="9" t="s">
        <v>200</v>
      </c>
      <c r="C67" s="9">
        <v>71</v>
      </c>
      <c r="D67" s="10" t="s">
        <v>208</v>
      </c>
    </row>
    <row r="68" spans="1:4" ht="29" x14ac:dyDescent="0.35">
      <c r="A68" s="30">
        <v>164</v>
      </c>
      <c r="B68" s="9" t="s">
        <v>200</v>
      </c>
      <c r="C68" s="9">
        <v>71</v>
      </c>
      <c r="D68" s="10" t="s">
        <v>209</v>
      </c>
    </row>
    <row r="69" spans="1:4" x14ac:dyDescent="0.35">
      <c r="A69" s="30">
        <v>164</v>
      </c>
      <c r="B69" s="9" t="s">
        <v>200</v>
      </c>
      <c r="C69" s="9">
        <v>72</v>
      </c>
      <c r="D69" s="10" t="s">
        <v>210</v>
      </c>
    </row>
    <row r="70" spans="1:4" x14ac:dyDescent="0.35">
      <c r="A70" s="30">
        <v>164</v>
      </c>
      <c r="B70" s="9" t="s">
        <v>200</v>
      </c>
      <c r="C70" s="9">
        <v>72</v>
      </c>
      <c r="D70" s="10" t="s">
        <v>211</v>
      </c>
    </row>
    <row r="71" spans="1:4" x14ac:dyDescent="0.35">
      <c r="A71" s="30">
        <v>164</v>
      </c>
      <c r="B71" s="9" t="s">
        <v>200</v>
      </c>
      <c r="C71" s="9">
        <v>73</v>
      </c>
      <c r="D71" s="10" t="s">
        <v>212</v>
      </c>
    </row>
    <row r="72" spans="1:4" x14ac:dyDescent="0.35">
      <c r="A72" s="30">
        <v>164</v>
      </c>
      <c r="B72" s="9" t="s">
        <v>204</v>
      </c>
      <c r="C72" s="9">
        <v>73</v>
      </c>
      <c r="D72" s="10" t="s">
        <v>213</v>
      </c>
    </row>
    <row r="73" spans="1:4" ht="29" x14ac:dyDescent="0.35">
      <c r="A73" s="30">
        <v>165</v>
      </c>
      <c r="B73" s="9" t="s">
        <v>214</v>
      </c>
      <c r="C73" s="9">
        <v>1</v>
      </c>
      <c r="D73" s="10" t="s">
        <v>159</v>
      </c>
    </row>
    <row r="74" spans="1:4" ht="29" x14ac:dyDescent="0.35">
      <c r="A74" s="30">
        <v>165</v>
      </c>
      <c r="B74" s="9" t="s">
        <v>214</v>
      </c>
      <c r="C74" s="9">
        <v>71</v>
      </c>
      <c r="D74" s="10" t="s">
        <v>215</v>
      </c>
    </row>
    <row r="75" spans="1:4" x14ac:dyDescent="0.35">
      <c r="A75" s="30">
        <v>166</v>
      </c>
      <c r="B75" s="9" t="s">
        <v>216</v>
      </c>
      <c r="C75" s="9">
        <v>71</v>
      </c>
      <c r="D75" s="10" t="s">
        <v>217</v>
      </c>
    </row>
    <row r="76" spans="1:4" x14ac:dyDescent="0.35">
      <c r="A76" s="30">
        <v>166</v>
      </c>
      <c r="B76" s="9" t="s">
        <v>218</v>
      </c>
      <c r="C76" s="9">
        <v>71</v>
      </c>
      <c r="D76" s="10" t="s">
        <v>217</v>
      </c>
    </row>
    <row r="77" spans="1:4" ht="29" x14ac:dyDescent="0.35">
      <c r="A77" s="30">
        <v>166</v>
      </c>
      <c r="B77" s="9" t="s">
        <v>216</v>
      </c>
      <c r="C77" s="9">
        <v>72</v>
      </c>
      <c r="D77" s="10" t="s">
        <v>219</v>
      </c>
    </row>
    <row r="78" spans="1:4" ht="29" x14ac:dyDescent="0.35">
      <c r="A78" s="30">
        <v>166</v>
      </c>
      <c r="B78" s="9" t="s">
        <v>218</v>
      </c>
      <c r="C78" s="9">
        <v>72</v>
      </c>
      <c r="D78" s="10" t="s">
        <v>219</v>
      </c>
    </row>
    <row r="79" spans="1:4" x14ac:dyDescent="0.35">
      <c r="A79" s="30">
        <v>166</v>
      </c>
      <c r="B79" s="9" t="s">
        <v>216</v>
      </c>
      <c r="C79" s="9">
        <v>73</v>
      </c>
      <c r="D79" s="10" t="s">
        <v>220</v>
      </c>
    </row>
    <row r="80" spans="1:4" x14ac:dyDescent="0.35">
      <c r="A80" s="30">
        <v>166</v>
      </c>
      <c r="B80" s="9" t="s">
        <v>221</v>
      </c>
      <c r="C80" s="9">
        <v>74</v>
      </c>
      <c r="D80" s="10" t="s">
        <v>222</v>
      </c>
    </row>
    <row r="81" spans="1:4" x14ac:dyDescent="0.35">
      <c r="A81" s="30">
        <v>166</v>
      </c>
      <c r="B81" s="9" t="s">
        <v>216</v>
      </c>
      <c r="C81" s="9">
        <v>74</v>
      </c>
      <c r="D81" s="10" t="s">
        <v>222</v>
      </c>
    </row>
    <row r="82" spans="1:4" x14ac:dyDescent="0.35">
      <c r="A82" s="30">
        <v>168</v>
      </c>
      <c r="B82" s="9" t="s">
        <v>223</v>
      </c>
      <c r="C82" s="9">
        <v>70</v>
      </c>
      <c r="D82" s="10" t="s">
        <v>223</v>
      </c>
    </row>
    <row r="83" spans="1:4" x14ac:dyDescent="0.35">
      <c r="A83" s="30">
        <v>168</v>
      </c>
      <c r="B83" s="9" t="s">
        <v>224</v>
      </c>
      <c r="C83" s="9">
        <v>70</v>
      </c>
      <c r="D83" s="10" t="s">
        <v>224</v>
      </c>
    </row>
    <row r="84" spans="1:4" x14ac:dyDescent="0.35">
      <c r="A84" s="30">
        <v>169</v>
      </c>
      <c r="B84" s="9" t="s">
        <v>225</v>
      </c>
      <c r="C84" s="9">
        <v>70</v>
      </c>
      <c r="D84" s="10" t="s">
        <v>226</v>
      </c>
    </row>
    <row r="85" spans="1:4" x14ac:dyDescent="0.35">
      <c r="A85" s="30">
        <v>169</v>
      </c>
      <c r="B85" s="9" t="s">
        <v>227</v>
      </c>
      <c r="C85" s="9">
        <v>70</v>
      </c>
      <c r="D85" s="10" t="s">
        <v>228</v>
      </c>
    </row>
    <row r="86" spans="1:4" x14ac:dyDescent="0.35">
      <c r="A86" s="30">
        <v>169</v>
      </c>
      <c r="B86" s="9" t="s">
        <v>227</v>
      </c>
      <c r="C86" s="9">
        <v>71</v>
      </c>
      <c r="D86" s="10" t="s">
        <v>229</v>
      </c>
    </row>
    <row r="87" spans="1:4" x14ac:dyDescent="0.35">
      <c r="A87" s="30">
        <v>169</v>
      </c>
      <c r="B87" s="9" t="s">
        <v>225</v>
      </c>
      <c r="C87" s="9">
        <v>73</v>
      </c>
      <c r="D87" s="10" t="s">
        <v>230</v>
      </c>
    </row>
    <row r="88" spans="1:4" x14ac:dyDescent="0.35">
      <c r="A88" s="30">
        <v>170</v>
      </c>
      <c r="B88" s="9" t="s">
        <v>171</v>
      </c>
      <c r="C88" s="9">
        <v>70</v>
      </c>
      <c r="D88" s="10" t="s">
        <v>231</v>
      </c>
    </row>
    <row r="89" spans="1:4" x14ac:dyDescent="0.35">
      <c r="A89" s="30">
        <v>170</v>
      </c>
      <c r="B89" s="9" t="s">
        <v>232</v>
      </c>
      <c r="C89" s="9">
        <v>76</v>
      </c>
      <c r="D89" s="10" t="s">
        <v>233</v>
      </c>
    </row>
    <row r="90" spans="1:4" x14ac:dyDescent="0.35">
      <c r="A90" s="30">
        <v>170</v>
      </c>
      <c r="B90" s="9" t="s">
        <v>232</v>
      </c>
      <c r="C90" s="9">
        <v>76</v>
      </c>
      <c r="D90" s="10" t="s">
        <v>234</v>
      </c>
    </row>
    <row r="91" spans="1:4" ht="29" x14ac:dyDescent="0.35">
      <c r="A91" s="30">
        <v>172</v>
      </c>
      <c r="B91" s="9" t="s">
        <v>235</v>
      </c>
      <c r="C91" s="9">
        <v>70</v>
      </c>
      <c r="D91" s="10" t="s">
        <v>236</v>
      </c>
    </row>
    <row r="92" spans="1:4" x14ac:dyDescent="0.35">
      <c r="A92" s="30">
        <v>173</v>
      </c>
      <c r="B92" s="9" t="s">
        <v>237</v>
      </c>
      <c r="C92" s="9">
        <v>70</v>
      </c>
      <c r="D92" s="10" t="s">
        <v>238</v>
      </c>
    </row>
    <row r="93" spans="1:4" x14ac:dyDescent="0.35">
      <c r="A93" s="30">
        <v>173</v>
      </c>
      <c r="B93" s="9" t="s">
        <v>237</v>
      </c>
      <c r="C93" s="9">
        <v>71</v>
      </c>
      <c r="D93" s="10" t="s">
        <v>239</v>
      </c>
    </row>
    <row r="94" spans="1:4" ht="29" x14ac:dyDescent="0.35">
      <c r="A94" s="30">
        <v>191</v>
      </c>
      <c r="B94" s="9" t="s">
        <v>240</v>
      </c>
      <c r="C94" s="9">
        <v>70</v>
      </c>
      <c r="D94" s="10" t="s">
        <v>240</v>
      </c>
    </row>
    <row r="95" spans="1:4" x14ac:dyDescent="0.35">
      <c r="A95" s="30">
        <v>192</v>
      </c>
      <c r="B95" s="9" t="s">
        <v>241</v>
      </c>
      <c r="C95" s="9">
        <v>70</v>
      </c>
      <c r="D95" s="10" t="s">
        <v>242</v>
      </c>
    </row>
    <row r="96" spans="1:4" x14ac:dyDescent="0.35">
      <c r="A96" s="30">
        <v>192</v>
      </c>
      <c r="B96" s="9" t="s">
        <v>200</v>
      </c>
      <c r="C96" s="9">
        <v>70</v>
      </c>
      <c r="D96" s="10" t="s">
        <v>203</v>
      </c>
    </row>
    <row r="97" spans="1:4" x14ac:dyDescent="0.35">
      <c r="A97" s="30">
        <v>192</v>
      </c>
      <c r="B97" s="9" t="s">
        <v>241</v>
      </c>
      <c r="C97" s="9">
        <v>71</v>
      </c>
      <c r="D97" s="10" t="s">
        <v>243</v>
      </c>
    </row>
    <row r="98" spans="1:4" ht="29" x14ac:dyDescent="0.35">
      <c r="A98" s="31">
        <v>192</v>
      </c>
      <c r="B98" s="11" t="s">
        <v>200</v>
      </c>
      <c r="C98" s="11">
        <v>71</v>
      </c>
      <c r="D98" s="12" t="s">
        <v>244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7"/>
  <sheetViews>
    <sheetView zoomScale="90" zoomScaleNormal="90" workbookViewId="0">
      <pane xSplit="1" ySplit="1" topLeftCell="B2" activePane="bottomRight" state="frozen"/>
      <selection pane="topRight"/>
      <selection pane="bottomLeft"/>
      <selection pane="bottomRight" activeCell="E36" sqref="E36"/>
    </sheetView>
  </sheetViews>
  <sheetFormatPr defaultRowHeight="14.5" x14ac:dyDescent="0.35"/>
  <cols>
    <col min="1" max="1" width="50" customWidth="1"/>
    <col min="2" max="13" width="10" customWidth="1"/>
  </cols>
  <sheetData>
    <row r="1" spans="1:14" x14ac:dyDescent="0.35">
      <c r="A1" s="1" t="s">
        <v>1</v>
      </c>
      <c r="B1" s="2" t="s">
        <v>273</v>
      </c>
      <c r="C1" s="2" t="s">
        <v>271</v>
      </c>
      <c r="D1" s="2" t="s">
        <v>260</v>
      </c>
      <c r="E1" s="2" t="s">
        <v>278</v>
      </c>
      <c r="F1" s="2" t="s">
        <v>296</v>
      </c>
      <c r="G1" s="2" t="s">
        <v>249</v>
      </c>
      <c r="H1" s="2" t="s">
        <v>265</v>
      </c>
      <c r="I1" s="2" t="s">
        <v>297</v>
      </c>
      <c r="J1" s="2" t="s">
        <v>298</v>
      </c>
      <c r="K1" s="2" t="s">
        <v>280</v>
      </c>
      <c r="L1" s="2" t="s">
        <v>299</v>
      </c>
      <c r="M1" s="3" t="s">
        <v>301</v>
      </c>
      <c r="N1" s="2" t="s">
        <v>120</v>
      </c>
    </row>
    <row r="2" spans="1:14" x14ac:dyDescent="0.35">
      <c r="A2" s="4" t="s">
        <v>4</v>
      </c>
      <c r="B2" s="14">
        <v>8000</v>
      </c>
      <c r="C2" s="14">
        <v>0</v>
      </c>
      <c r="D2" s="14">
        <v>0</v>
      </c>
      <c r="E2" s="14">
        <v>0</v>
      </c>
      <c r="F2" s="14">
        <v>0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0</v>
      </c>
      <c r="M2" s="14">
        <v>0</v>
      </c>
      <c r="N2" s="19">
        <f>SUM(Table20[[#This Row],[150 | 78]:[169 | 73]])</f>
        <v>8000</v>
      </c>
    </row>
    <row r="3" spans="1:14" x14ac:dyDescent="0.35">
      <c r="A3" s="4" t="s">
        <v>5</v>
      </c>
      <c r="B3" s="14">
        <v>0</v>
      </c>
      <c r="C3" s="14">
        <v>0</v>
      </c>
      <c r="D3" s="14">
        <v>12000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9">
        <f>SUM(Table20[[#This Row],[150 | 78]:[169 | 73]])</f>
        <v>12000</v>
      </c>
    </row>
    <row r="4" spans="1:14" x14ac:dyDescent="0.35">
      <c r="A4" s="4" t="s">
        <v>6</v>
      </c>
      <c r="B4" s="14">
        <v>0</v>
      </c>
      <c r="C4" s="14">
        <v>0</v>
      </c>
      <c r="D4" s="14">
        <v>3250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9">
        <f>SUM(Table20[[#This Row],[150 | 78]:[169 | 73]])</f>
        <v>3250</v>
      </c>
    </row>
    <row r="5" spans="1:14" x14ac:dyDescent="0.35">
      <c r="A5" s="4" t="s">
        <v>14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624.64</v>
      </c>
      <c r="H5" s="14">
        <v>0</v>
      </c>
      <c r="I5" s="14">
        <v>550</v>
      </c>
      <c r="J5" s="14">
        <v>0</v>
      </c>
      <c r="K5" s="14">
        <v>0</v>
      </c>
      <c r="L5" s="14">
        <v>0</v>
      </c>
      <c r="M5" s="14">
        <v>0</v>
      </c>
      <c r="N5" s="19">
        <f>SUM(Table20[[#This Row],[150 | 78]:[169 | 73]])</f>
        <v>1174.6399999999999</v>
      </c>
    </row>
    <row r="6" spans="1:14" x14ac:dyDescent="0.35">
      <c r="A6" s="4" t="s">
        <v>25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5000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9">
        <f>SUM(Table20[[#This Row],[150 | 78]:[169 | 73]])</f>
        <v>5000</v>
      </c>
    </row>
    <row r="7" spans="1:14" x14ac:dyDescent="0.35">
      <c r="A7" s="4" t="s">
        <v>27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-93.590119999999999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9">
        <f>SUM(Table20[[#This Row],[150 | 78]:[169 | 73]])</f>
        <v>-93.590119999999999</v>
      </c>
    </row>
    <row r="8" spans="1:14" x14ac:dyDescent="0.35">
      <c r="A8" s="4" t="s">
        <v>30</v>
      </c>
      <c r="B8" s="14">
        <v>0</v>
      </c>
      <c r="C8" s="14">
        <v>0</v>
      </c>
      <c r="D8" s="14">
        <v>0</v>
      </c>
      <c r="E8" s="14">
        <v>0</v>
      </c>
      <c r="F8" s="14">
        <v>1500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9">
        <f>SUM(Table20[[#This Row],[150 | 78]:[169 | 73]])</f>
        <v>1500</v>
      </c>
    </row>
    <row r="9" spans="1:14" x14ac:dyDescent="0.35">
      <c r="A9" s="4" t="s">
        <v>31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940.04651999999999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9">
        <f>SUM(Table20[[#This Row],[150 | 78]:[169 | 73]])</f>
        <v>940.04651999999999</v>
      </c>
    </row>
    <row r="10" spans="1:14" x14ac:dyDescent="0.35">
      <c r="A10" s="4" t="s">
        <v>37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20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9">
        <f>SUM(Table20[[#This Row],[150 | 78]:[169 | 73]])</f>
        <v>20</v>
      </c>
    </row>
    <row r="11" spans="1:14" x14ac:dyDescent="0.35">
      <c r="A11" s="4" t="s">
        <v>48</v>
      </c>
      <c r="B11" s="14">
        <v>0</v>
      </c>
      <c r="C11" s="14">
        <v>0</v>
      </c>
      <c r="D11" s="14">
        <v>0</v>
      </c>
      <c r="E11" s="14">
        <v>1600</v>
      </c>
      <c r="F11" s="14">
        <v>0</v>
      </c>
      <c r="G11" s="14">
        <v>1440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9">
        <f>SUM(Table20[[#This Row],[150 | 78]:[169 | 73]])</f>
        <v>3040</v>
      </c>
    </row>
    <row r="12" spans="1:14" x14ac:dyDescent="0.35">
      <c r="A12" s="4" t="s">
        <v>51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4547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9">
        <f>SUM(Table20[[#This Row],[150 | 78]:[169 | 73]])</f>
        <v>4547</v>
      </c>
    </row>
    <row r="13" spans="1:14" x14ac:dyDescent="0.35">
      <c r="A13" s="4" t="s">
        <v>52</v>
      </c>
      <c r="B13" s="14">
        <v>17000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9">
        <f>SUM(Table20[[#This Row],[150 | 78]:[169 | 73]])</f>
        <v>17000</v>
      </c>
    </row>
    <row r="14" spans="1:14" x14ac:dyDescent="0.35">
      <c r="A14" s="4" t="s">
        <v>53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1000</v>
      </c>
      <c r="N14" s="19">
        <f>SUM(Table20[[#This Row],[150 | 78]:[169 | 73]])</f>
        <v>1000</v>
      </c>
    </row>
    <row r="15" spans="1:14" x14ac:dyDescent="0.35">
      <c r="A15" s="4" t="s">
        <v>54</v>
      </c>
      <c r="B15" s="14">
        <v>0</v>
      </c>
      <c r="C15" s="14">
        <v>0</v>
      </c>
      <c r="D15" s="14">
        <v>0</v>
      </c>
      <c r="E15" s="14">
        <v>0</v>
      </c>
      <c r="F15" s="14">
        <v>1000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9">
        <f>SUM(Table20[[#This Row],[150 | 78]:[169 | 73]])</f>
        <v>1000</v>
      </c>
    </row>
    <row r="16" spans="1:14" x14ac:dyDescent="0.35">
      <c r="A16" s="4" t="s">
        <v>59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35503.459000000003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9">
        <f>SUM(Table20[[#This Row],[150 | 78]:[169 | 73]])</f>
        <v>35503.459000000003</v>
      </c>
    </row>
    <row r="17" spans="1:14" x14ac:dyDescent="0.35">
      <c r="A17" s="4" t="s">
        <v>60</v>
      </c>
      <c r="B17" s="14">
        <v>0</v>
      </c>
      <c r="C17" s="14">
        <v>0</v>
      </c>
      <c r="D17" s="14">
        <v>0</v>
      </c>
      <c r="E17" s="14">
        <v>400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9">
        <f>SUM(Table20[[#This Row],[150 | 78]:[169 | 73]])</f>
        <v>400</v>
      </c>
    </row>
    <row r="18" spans="1:14" x14ac:dyDescent="0.35">
      <c r="A18" s="4" t="s">
        <v>62</v>
      </c>
      <c r="B18" s="14">
        <v>0</v>
      </c>
      <c r="C18" s="14">
        <v>2000</v>
      </c>
      <c r="D18" s="14">
        <v>2498.2871300000002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9">
        <f>SUM(Table20[[#This Row],[150 | 78]:[169 | 73]])</f>
        <v>4498.2871300000006</v>
      </c>
    </row>
    <row r="19" spans="1:14" x14ac:dyDescent="0.35">
      <c r="A19" s="4" t="s">
        <v>69</v>
      </c>
      <c r="B19" s="14">
        <v>1000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9">
        <f>SUM(Table20[[#This Row],[150 | 78]:[169 | 73]])</f>
        <v>1000</v>
      </c>
    </row>
    <row r="20" spans="1:14" x14ac:dyDescent="0.35">
      <c r="A20" s="4" t="s">
        <v>71</v>
      </c>
      <c r="B20" s="14">
        <v>0</v>
      </c>
      <c r="C20" s="14">
        <v>0</v>
      </c>
      <c r="D20" s="14">
        <v>0</v>
      </c>
      <c r="E20" s="14">
        <v>3000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9">
        <f>SUM(Table20[[#This Row],[150 | 78]:[169 | 73]])</f>
        <v>3000</v>
      </c>
    </row>
    <row r="21" spans="1:14" x14ac:dyDescent="0.35">
      <c r="A21" s="4" t="s">
        <v>90</v>
      </c>
      <c r="B21" s="14">
        <v>0</v>
      </c>
      <c r="C21" s="14">
        <v>0</v>
      </c>
      <c r="D21" s="14">
        <v>-85.978999999999999</v>
      </c>
      <c r="E21" s="14">
        <v>0</v>
      </c>
      <c r="F21" s="14">
        <v>0</v>
      </c>
      <c r="G21" s="14">
        <v>0</v>
      </c>
      <c r="H21" s="14">
        <v>0</v>
      </c>
      <c r="I21" s="14">
        <v>7013.2142999999996</v>
      </c>
      <c r="J21" s="14">
        <v>0</v>
      </c>
      <c r="K21" s="14">
        <v>2756.5169999999998</v>
      </c>
      <c r="L21" s="14">
        <v>0</v>
      </c>
      <c r="M21" s="14">
        <v>0</v>
      </c>
      <c r="N21" s="19">
        <f>SUM(Table20[[#This Row],[150 | 78]:[169 | 73]])</f>
        <v>9683.7523000000001</v>
      </c>
    </row>
    <row r="22" spans="1:14" x14ac:dyDescent="0.35">
      <c r="A22" s="4" t="s">
        <v>91</v>
      </c>
      <c r="B22" s="14">
        <v>0</v>
      </c>
      <c r="C22" s="14">
        <v>0</v>
      </c>
      <c r="D22" s="14">
        <v>4000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9">
        <f>SUM(Table20[[#This Row],[150 | 78]:[169 | 73]])</f>
        <v>4000</v>
      </c>
    </row>
    <row r="23" spans="1:14" x14ac:dyDescent="0.35">
      <c r="A23" s="4" t="s">
        <v>97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2500</v>
      </c>
      <c r="K23" s="14">
        <v>0</v>
      </c>
      <c r="L23" s="14">
        <v>0</v>
      </c>
      <c r="M23" s="14">
        <v>0</v>
      </c>
      <c r="N23" s="19">
        <f>SUM(Table20[[#This Row],[150 | 78]:[169 | 73]])</f>
        <v>2500</v>
      </c>
    </row>
    <row r="24" spans="1:14" x14ac:dyDescent="0.35">
      <c r="A24" s="4" t="s">
        <v>102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3000</v>
      </c>
      <c r="M24" s="14">
        <v>0</v>
      </c>
      <c r="N24" s="19">
        <f>SUM(Table20[[#This Row],[150 | 78]:[169 | 73]])</f>
        <v>3000</v>
      </c>
    </row>
    <row r="25" spans="1:14" x14ac:dyDescent="0.35">
      <c r="A25" s="4" t="s">
        <v>108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2500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9">
        <f>SUM(Table20[[#This Row],[150 | 78]:[169 | 73]])</f>
        <v>2500</v>
      </c>
    </row>
    <row r="26" spans="1:14" x14ac:dyDescent="0.35">
      <c r="A26" s="4" t="s">
        <v>116</v>
      </c>
      <c r="B26" s="14">
        <v>0</v>
      </c>
      <c r="C26" s="14">
        <v>0</v>
      </c>
      <c r="D26" s="14">
        <v>8165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9">
        <f>SUM(Table20[[#This Row],[150 | 78]:[169 | 73]])</f>
        <v>8165</v>
      </c>
    </row>
    <row r="27" spans="1:14" x14ac:dyDescent="0.35">
      <c r="A27" s="5" t="s">
        <v>119</v>
      </c>
      <c r="B27" s="14">
        <v>5000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9">
        <f>SUM(Table20[[#This Row],[150 | 78]:[169 | 73]])</f>
        <v>5000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9"/>
  <sheetViews>
    <sheetView zoomScale="70" workbookViewId="0">
      <pane xSplit="1" ySplit="1" topLeftCell="B2" activePane="bottomRight" state="frozen"/>
      <selection pane="topRight"/>
      <selection pane="bottomLeft"/>
      <selection pane="bottomRight" activeCell="E44" sqref="E44"/>
    </sheetView>
  </sheetViews>
  <sheetFormatPr defaultRowHeight="14.5" x14ac:dyDescent="0.35"/>
  <cols>
    <col min="1" max="1" width="50" customWidth="1"/>
    <col min="2" max="13" width="10" customWidth="1"/>
  </cols>
  <sheetData>
    <row r="1" spans="1:14" x14ac:dyDescent="0.35">
      <c r="A1" s="1" t="s">
        <v>1</v>
      </c>
      <c r="B1" s="2" t="s">
        <v>273</v>
      </c>
      <c r="C1" s="2" t="s">
        <v>271</v>
      </c>
      <c r="D1" s="2" t="s">
        <v>260</v>
      </c>
      <c r="E1" s="2" t="s">
        <v>248</v>
      </c>
      <c r="F1" s="2" t="s">
        <v>278</v>
      </c>
      <c r="G1" s="2" t="s">
        <v>296</v>
      </c>
      <c r="H1" s="2" t="s">
        <v>249</v>
      </c>
      <c r="I1" s="2" t="s">
        <v>265</v>
      </c>
      <c r="J1" s="2" t="s">
        <v>297</v>
      </c>
      <c r="K1" s="2" t="s">
        <v>298</v>
      </c>
      <c r="L1" s="2" t="s">
        <v>280</v>
      </c>
      <c r="M1" s="3" t="s">
        <v>299</v>
      </c>
      <c r="N1" s="2" t="s">
        <v>120</v>
      </c>
    </row>
    <row r="2" spans="1:14" x14ac:dyDescent="0.35">
      <c r="A2" s="4" t="s">
        <v>4</v>
      </c>
      <c r="B2" s="14">
        <v>14139.39</v>
      </c>
      <c r="C2" s="14">
        <v>0</v>
      </c>
      <c r="D2" s="14">
        <v>0</v>
      </c>
      <c r="E2" s="14">
        <v>0</v>
      </c>
      <c r="F2" s="14">
        <v>0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0</v>
      </c>
      <c r="M2" s="14">
        <v>0</v>
      </c>
      <c r="N2" s="19">
        <f>SUM(Table21[[#This Row],[150 | 78]:[169 | 70]])</f>
        <v>14139.39</v>
      </c>
    </row>
    <row r="3" spans="1:14" x14ac:dyDescent="0.35">
      <c r="A3" s="4" t="s">
        <v>5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12000</v>
      </c>
      <c r="N3" s="19">
        <f>SUM(Table21[[#This Row],[150 | 78]:[169 | 70]])</f>
        <v>12000</v>
      </c>
    </row>
    <row r="4" spans="1:14" x14ac:dyDescent="0.35">
      <c r="A4" s="4" t="s">
        <v>6</v>
      </c>
      <c r="B4" s="14">
        <v>0</v>
      </c>
      <c r="C4" s="14">
        <v>0</v>
      </c>
      <c r="D4" s="14">
        <v>2550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9">
        <f>SUM(Table21[[#This Row],[150 | 78]:[169 | 70]])</f>
        <v>2550</v>
      </c>
    </row>
    <row r="5" spans="1:14" x14ac:dyDescent="0.35">
      <c r="A5" s="4" t="s">
        <v>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3500</v>
      </c>
      <c r="K5" s="14">
        <v>0</v>
      </c>
      <c r="L5" s="14">
        <v>0</v>
      </c>
      <c r="M5" s="14">
        <v>0</v>
      </c>
      <c r="N5" s="19">
        <f>SUM(Table21[[#This Row],[150 | 78]:[169 | 70]])</f>
        <v>3500</v>
      </c>
    </row>
    <row r="6" spans="1:14" x14ac:dyDescent="0.35">
      <c r="A6" s="4" t="s">
        <v>12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3147.10862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9">
        <f>SUM(Table21[[#This Row],[150 | 78]:[169 | 70]])</f>
        <v>3147.10862</v>
      </c>
    </row>
    <row r="7" spans="1:14" x14ac:dyDescent="0.35">
      <c r="A7" s="4" t="s">
        <v>14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1650</v>
      </c>
      <c r="K7" s="14">
        <v>0</v>
      </c>
      <c r="L7" s="14">
        <v>0</v>
      </c>
      <c r="M7" s="14">
        <v>0</v>
      </c>
      <c r="N7" s="19">
        <f>SUM(Table21[[#This Row],[150 | 78]:[169 | 70]])</f>
        <v>1650</v>
      </c>
    </row>
    <row r="8" spans="1:14" x14ac:dyDescent="0.35">
      <c r="A8" s="4" t="s">
        <v>21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1334.38</v>
      </c>
      <c r="J8" s="14">
        <v>0</v>
      </c>
      <c r="K8" s="14">
        <v>0</v>
      </c>
      <c r="L8" s="14">
        <v>0</v>
      </c>
      <c r="M8" s="14">
        <v>0</v>
      </c>
      <c r="N8" s="19">
        <f>SUM(Table21[[#This Row],[150 | 78]:[169 | 70]])</f>
        <v>1334.38</v>
      </c>
    </row>
    <row r="9" spans="1:14" x14ac:dyDescent="0.35">
      <c r="A9" s="4" t="s">
        <v>25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5500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9">
        <f>SUM(Table21[[#This Row],[150 | 78]:[169 | 70]])</f>
        <v>5500</v>
      </c>
    </row>
    <row r="10" spans="1:14" x14ac:dyDescent="0.35">
      <c r="A10" s="4" t="s">
        <v>30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2500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9">
        <f>SUM(Table21[[#This Row],[150 | 78]:[169 | 70]])</f>
        <v>2500</v>
      </c>
    </row>
    <row r="11" spans="1:14" x14ac:dyDescent="0.35">
      <c r="A11" s="4" t="s">
        <v>31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5400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9">
        <f>SUM(Table21[[#This Row],[150 | 78]:[169 | 70]])</f>
        <v>5400</v>
      </c>
    </row>
    <row r="12" spans="1:14" x14ac:dyDescent="0.35">
      <c r="A12" s="4" t="s">
        <v>37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1000</v>
      </c>
      <c r="J12" s="14">
        <v>0</v>
      </c>
      <c r="K12" s="14">
        <v>0</v>
      </c>
      <c r="L12" s="14">
        <v>0</v>
      </c>
      <c r="M12" s="14">
        <v>0</v>
      </c>
      <c r="N12" s="19">
        <f>SUM(Table21[[#This Row],[150 | 78]:[169 | 70]])</f>
        <v>1000</v>
      </c>
    </row>
    <row r="13" spans="1:14" x14ac:dyDescent="0.35">
      <c r="A13" s="4" t="s">
        <v>39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1635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9">
        <f>SUM(Table21[[#This Row],[150 | 78]:[169 | 70]])</f>
        <v>1635</v>
      </c>
    </row>
    <row r="14" spans="1:14" x14ac:dyDescent="0.35">
      <c r="A14" s="4" t="s">
        <v>48</v>
      </c>
      <c r="B14" s="14">
        <v>0</v>
      </c>
      <c r="C14" s="14">
        <v>0</v>
      </c>
      <c r="D14" s="14">
        <v>0</v>
      </c>
      <c r="E14" s="14">
        <v>0</v>
      </c>
      <c r="F14" s="14">
        <v>5199.9999980000002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9">
        <f>SUM(Table21[[#This Row],[150 | 78]:[169 | 70]])</f>
        <v>5199.9999980000002</v>
      </c>
    </row>
    <row r="15" spans="1:14" x14ac:dyDescent="0.35">
      <c r="A15" s="4" t="s">
        <v>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4528.3150999999998</v>
      </c>
      <c r="J15" s="14">
        <v>0</v>
      </c>
      <c r="K15" s="14">
        <v>0</v>
      </c>
      <c r="L15" s="14">
        <v>0</v>
      </c>
      <c r="M15" s="14">
        <v>0</v>
      </c>
      <c r="N15" s="19">
        <f>SUM(Table21[[#This Row],[150 | 78]:[169 | 70]])</f>
        <v>4528.3150999999998</v>
      </c>
    </row>
    <row r="16" spans="1:14" x14ac:dyDescent="0.35">
      <c r="A16" s="4" t="s">
        <v>52</v>
      </c>
      <c r="B16" s="14">
        <v>2500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9">
        <f>SUM(Table21[[#This Row],[150 | 78]:[169 | 70]])</f>
        <v>2500</v>
      </c>
    </row>
    <row r="17" spans="1:14" x14ac:dyDescent="0.35">
      <c r="A17" s="4" t="s">
        <v>54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1000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9">
        <f>SUM(Table21[[#This Row],[150 | 78]:[169 | 70]])</f>
        <v>1000</v>
      </c>
    </row>
    <row r="18" spans="1:14" x14ac:dyDescent="0.35">
      <c r="A18" s="4" t="s">
        <v>55</v>
      </c>
      <c r="B18" s="14">
        <v>0</v>
      </c>
      <c r="C18" s="14">
        <v>0</v>
      </c>
      <c r="D18" s="14">
        <v>0</v>
      </c>
      <c r="E18" s="14">
        <v>9380.4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9">
        <f>SUM(Table21[[#This Row],[150 | 78]:[169 | 70]])</f>
        <v>9380.4</v>
      </c>
    </row>
    <row r="19" spans="1:14" x14ac:dyDescent="0.35">
      <c r="A19" s="4" t="s">
        <v>59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46080.17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9">
        <f>SUM(Table21[[#This Row],[150 | 78]:[169 | 70]])</f>
        <v>46080.17</v>
      </c>
    </row>
    <row r="20" spans="1:14" x14ac:dyDescent="0.35">
      <c r="A20" s="4" t="s">
        <v>60</v>
      </c>
      <c r="B20" s="14">
        <v>0</v>
      </c>
      <c r="C20" s="14">
        <v>0</v>
      </c>
      <c r="D20" s="14">
        <v>0</v>
      </c>
      <c r="E20" s="14">
        <v>0</v>
      </c>
      <c r="F20" s="14">
        <v>1200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9">
        <f>SUM(Table21[[#This Row],[150 | 78]:[169 | 70]])</f>
        <v>1200</v>
      </c>
    </row>
    <row r="21" spans="1:14" x14ac:dyDescent="0.35">
      <c r="A21" s="4" t="s">
        <v>62</v>
      </c>
      <c r="B21" s="14">
        <v>0</v>
      </c>
      <c r="C21" s="14">
        <v>2000</v>
      </c>
      <c r="D21" s="14">
        <v>130.91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9">
        <f>SUM(Table21[[#This Row],[150 | 78]:[169 | 70]])</f>
        <v>2130.91</v>
      </c>
    </row>
    <row r="22" spans="1:14" x14ac:dyDescent="0.35">
      <c r="A22" s="4" t="s">
        <v>69</v>
      </c>
      <c r="B22" s="14">
        <v>4100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9">
        <f>SUM(Table21[[#This Row],[150 | 78]:[169 | 70]])</f>
        <v>4100</v>
      </c>
    </row>
    <row r="23" spans="1:14" x14ac:dyDescent="0.35">
      <c r="A23" s="4" t="s">
        <v>71</v>
      </c>
      <c r="B23" s="14">
        <v>0</v>
      </c>
      <c r="C23" s="14">
        <v>0</v>
      </c>
      <c r="D23" s="14">
        <v>0</v>
      </c>
      <c r="E23" s="14">
        <v>0</v>
      </c>
      <c r="F23" s="14">
        <v>3000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9">
        <f>SUM(Table21[[#This Row],[150 | 78]:[169 | 70]])</f>
        <v>3000</v>
      </c>
    </row>
    <row r="24" spans="1:14" x14ac:dyDescent="0.35">
      <c r="A24" s="4" t="s">
        <v>90</v>
      </c>
      <c r="B24" s="14">
        <v>0</v>
      </c>
      <c r="C24" s="14">
        <v>0</v>
      </c>
      <c r="D24" s="14">
        <v>4950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7400</v>
      </c>
      <c r="K24" s="14">
        <v>0</v>
      </c>
      <c r="L24" s="14">
        <v>-2.4998200000000002</v>
      </c>
      <c r="M24" s="14">
        <v>0</v>
      </c>
      <c r="N24" s="19">
        <f>SUM(Table21[[#This Row],[150 | 78]:[169 | 70]])</f>
        <v>12347.500179999999</v>
      </c>
    </row>
    <row r="25" spans="1:14" x14ac:dyDescent="0.35">
      <c r="A25" s="4" t="s">
        <v>91</v>
      </c>
      <c r="B25" s="14">
        <v>0</v>
      </c>
      <c r="C25" s="14">
        <v>0</v>
      </c>
      <c r="D25" s="14">
        <v>4000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9">
        <f>SUM(Table21[[#This Row],[150 | 78]:[169 | 70]])</f>
        <v>4000</v>
      </c>
    </row>
    <row r="26" spans="1:14" x14ac:dyDescent="0.35">
      <c r="A26" s="4" t="s">
        <v>97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2500</v>
      </c>
      <c r="L26" s="14">
        <v>0</v>
      </c>
      <c r="M26" s="14">
        <v>0</v>
      </c>
      <c r="N26" s="19">
        <f>SUM(Table21[[#This Row],[150 | 78]:[169 | 70]])</f>
        <v>2500</v>
      </c>
    </row>
    <row r="27" spans="1:14" x14ac:dyDescent="0.35">
      <c r="A27" s="4" t="s">
        <v>114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660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9">
        <f>SUM(Table21[[#This Row],[150 | 78]:[169 | 70]])</f>
        <v>660</v>
      </c>
    </row>
    <row r="28" spans="1:14" x14ac:dyDescent="0.35">
      <c r="A28" s="4" t="s">
        <v>116</v>
      </c>
      <c r="B28" s="14">
        <v>0</v>
      </c>
      <c r="C28" s="14">
        <v>0</v>
      </c>
      <c r="D28" s="14">
        <v>12000</v>
      </c>
      <c r="E28" s="14">
        <v>800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9">
        <f>SUM(Table21[[#This Row],[150 | 78]:[169 | 70]])</f>
        <v>12800</v>
      </c>
    </row>
    <row r="29" spans="1:14" x14ac:dyDescent="0.35">
      <c r="A29" s="5" t="s">
        <v>119</v>
      </c>
      <c r="B29" s="14">
        <v>6000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9">
        <f>SUM(Table21[[#This Row],[150 | 78]:[169 | 70]])</f>
        <v>6000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28"/>
  <sheetViews>
    <sheetView zoomScale="63" workbookViewId="0">
      <pane xSplit="1" ySplit="1" topLeftCell="B2" activePane="bottomRight" state="frozen"/>
      <selection pane="topRight"/>
      <selection pane="bottomLeft"/>
      <selection pane="bottomRight" activeCell="A39" sqref="A39"/>
    </sheetView>
  </sheetViews>
  <sheetFormatPr defaultRowHeight="14.5" x14ac:dyDescent="0.35"/>
  <cols>
    <col min="1" max="1" width="50" customWidth="1"/>
    <col min="2" max="14" width="10" customWidth="1"/>
  </cols>
  <sheetData>
    <row r="1" spans="1:15" x14ac:dyDescent="0.35">
      <c r="A1" s="1" t="s">
        <v>1</v>
      </c>
      <c r="B1" s="2" t="s">
        <v>245</v>
      </c>
      <c r="C1" s="2" t="s">
        <v>281</v>
      </c>
      <c r="D1" s="2" t="s">
        <v>282</v>
      </c>
      <c r="E1" s="2" t="s">
        <v>283</v>
      </c>
      <c r="F1" s="2" t="s">
        <v>284</v>
      </c>
      <c r="G1" s="2" t="s">
        <v>286</v>
      </c>
      <c r="H1" s="2" t="s">
        <v>302</v>
      </c>
      <c r="I1" s="2" t="s">
        <v>260</v>
      </c>
      <c r="J1" s="2" t="s">
        <v>248</v>
      </c>
      <c r="K1" s="2" t="s">
        <v>303</v>
      </c>
      <c r="L1" s="2" t="s">
        <v>275</v>
      </c>
      <c r="M1" s="2" t="s">
        <v>249</v>
      </c>
      <c r="N1" s="3" t="s">
        <v>289</v>
      </c>
      <c r="O1" s="2" t="s">
        <v>120</v>
      </c>
    </row>
    <row r="2" spans="1:15" x14ac:dyDescent="0.35">
      <c r="A2" s="4" t="s">
        <v>4</v>
      </c>
      <c r="B2" s="14">
        <v>0</v>
      </c>
      <c r="C2" s="14">
        <v>0</v>
      </c>
      <c r="D2" s="14">
        <v>0</v>
      </c>
      <c r="E2" s="14">
        <v>0</v>
      </c>
      <c r="F2" s="14">
        <v>0</v>
      </c>
      <c r="G2" s="14">
        <v>0</v>
      </c>
      <c r="H2" s="14">
        <v>0</v>
      </c>
      <c r="I2" s="14">
        <v>0</v>
      </c>
      <c r="J2" s="14">
        <v>13200.393</v>
      </c>
      <c r="K2" s="14">
        <v>0</v>
      </c>
      <c r="L2" s="14">
        <v>0</v>
      </c>
      <c r="M2" s="14">
        <v>0</v>
      </c>
      <c r="N2" s="14">
        <v>0</v>
      </c>
      <c r="O2" s="19">
        <f>SUM(Table22[[#This Row],[150 | 70]:[170 | 70]])</f>
        <v>13200.393</v>
      </c>
    </row>
    <row r="3" spans="1:15" x14ac:dyDescent="0.35">
      <c r="A3" s="4" t="s">
        <v>5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4">
        <v>16000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9">
        <f>SUM(Table22[[#This Row],[150 | 70]:[170 | 70]])</f>
        <v>16000</v>
      </c>
    </row>
    <row r="4" spans="1:15" x14ac:dyDescent="0.35">
      <c r="A4" s="4" t="s">
        <v>6</v>
      </c>
      <c r="B4" s="14">
        <v>0</v>
      </c>
      <c r="C4" s="14">
        <v>0</v>
      </c>
      <c r="D4" s="14">
        <v>4450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9">
        <f>SUM(Table22[[#This Row],[150 | 70]:[170 | 70]])</f>
        <v>4450</v>
      </c>
    </row>
    <row r="5" spans="1:15" x14ac:dyDescent="0.35">
      <c r="A5" s="4" t="s">
        <v>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2000</v>
      </c>
      <c r="L5" s="14">
        <v>0</v>
      </c>
      <c r="M5" s="14">
        <v>0</v>
      </c>
      <c r="N5" s="14">
        <v>0</v>
      </c>
      <c r="O5" s="19">
        <f>SUM(Table22[[#This Row],[150 | 70]:[170 | 70]])</f>
        <v>2000</v>
      </c>
    </row>
    <row r="6" spans="1:15" x14ac:dyDescent="0.35">
      <c r="A6" s="4" t="s">
        <v>12</v>
      </c>
      <c r="B6" s="14">
        <v>0</v>
      </c>
      <c r="C6" s="14">
        <v>6005.7632599999997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9">
        <f>SUM(Table22[[#This Row],[150 | 70]:[170 | 70]])</f>
        <v>6005.7632599999997</v>
      </c>
    </row>
    <row r="7" spans="1:15" x14ac:dyDescent="0.35">
      <c r="A7" s="4" t="s">
        <v>14</v>
      </c>
      <c r="B7" s="14">
        <v>0</v>
      </c>
      <c r="C7" s="14">
        <v>3674.64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9">
        <f>SUM(Table22[[#This Row],[150 | 70]:[170 | 70]])</f>
        <v>3674.64</v>
      </c>
    </row>
    <row r="8" spans="1:15" x14ac:dyDescent="0.35">
      <c r="A8" s="4" t="s">
        <v>21</v>
      </c>
      <c r="B8" s="14">
        <v>0</v>
      </c>
      <c r="C8" s="14">
        <v>0</v>
      </c>
      <c r="D8" s="14">
        <v>0</v>
      </c>
      <c r="E8" s="14">
        <v>2606.8649999999998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9">
        <f>SUM(Table22[[#This Row],[150 | 70]:[170 | 70]])</f>
        <v>2606.8649999999998</v>
      </c>
    </row>
    <row r="9" spans="1:15" x14ac:dyDescent="0.35">
      <c r="A9" s="4" t="s">
        <v>25</v>
      </c>
      <c r="B9" s="14">
        <v>0</v>
      </c>
      <c r="C9" s="14">
        <v>5500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9">
        <f>SUM(Table22[[#This Row],[150 | 70]:[170 | 70]])</f>
        <v>5500</v>
      </c>
    </row>
    <row r="10" spans="1:15" x14ac:dyDescent="0.35">
      <c r="A10" s="4" t="s">
        <v>30</v>
      </c>
      <c r="B10" s="14">
        <v>0</v>
      </c>
      <c r="C10" s="14">
        <v>0</v>
      </c>
      <c r="D10" s="14">
        <v>5000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9">
        <f>SUM(Table22[[#This Row],[150 | 70]:[170 | 70]])</f>
        <v>5000</v>
      </c>
    </row>
    <row r="11" spans="1:15" x14ac:dyDescent="0.35">
      <c r="A11" s="4" t="s">
        <v>31</v>
      </c>
      <c r="B11" s="14">
        <v>0</v>
      </c>
      <c r="C11" s="14">
        <v>6975</v>
      </c>
      <c r="D11" s="14">
        <v>0</v>
      </c>
      <c r="E11" s="14">
        <v>0</v>
      </c>
      <c r="F11" s="14">
        <v>3000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9">
        <f>SUM(Table22[[#This Row],[150 | 70]:[170 | 70]])</f>
        <v>9975</v>
      </c>
    </row>
    <row r="12" spans="1:15" x14ac:dyDescent="0.35">
      <c r="A12" s="4" t="s">
        <v>37</v>
      </c>
      <c r="B12" s="14">
        <v>0</v>
      </c>
      <c r="C12" s="14">
        <v>0</v>
      </c>
      <c r="D12" s="14">
        <v>0</v>
      </c>
      <c r="E12" s="14">
        <v>1756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9">
        <f>SUM(Table22[[#This Row],[150 | 70]:[170 | 70]])</f>
        <v>1756</v>
      </c>
    </row>
    <row r="13" spans="1:15" x14ac:dyDescent="0.35">
      <c r="A13" s="4" t="s">
        <v>48</v>
      </c>
      <c r="B13" s="14">
        <v>7197.5910000000003</v>
      </c>
      <c r="C13" s="14">
        <v>850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9">
        <f>SUM(Table22[[#This Row],[150 | 70]:[170 | 70]])</f>
        <v>8047.5910000000003</v>
      </c>
    </row>
    <row r="14" spans="1:15" x14ac:dyDescent="0.35">
      <c r="A14" s="4" t="s">
        <v>51</v>
      </c>
      <c r="B14" s="14">
        <v>0</v>
      </c>
      <c r="C14" s="14">
        <v>0</v>
      </c>
      <c r="D14" s="14">
        <v>0</v>
      </c>
      <c r="E14" s="14">
        <v>15000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9">
        <f>SUM(Table22[[#This Row],[150 | 70]:[170 | 70]])</f>
        <v>15000</v>
      </c>
    </row>
    <row r="15" spans="1:15" x14ac:dyDescent="0.35">
      <c r="A15" s="4" t="s">
        <v>52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10600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9">
        <f>SUM(Table22[[#This Row],[150 | 70]:[170 | 70]])</f>
        <v>10600</v>
      </c>
    </row>
    <row r="16" spans="1:15" x14ac:dyDescent="0.35">
      <c r="A16" s="4" t="s">
        <v>54</v>
      </c>
      <c r="B16" s="14">
        <v>0</v>
      </c>
      <c r="C16" s="14">
        <v>0</v>
      </c>
      <c r="D16" s="14">
        <v>1000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9">
        <f>SUM(Table22[[#This Row],[150 | 70]:[170 | 70]])</f>
        <v>1000</v>
      </c>
    </row>
    <row r="17" spans="1:15" x14ac:dyDescent="0.35">
      <c r="A17" s="4" t="s">
        <v>55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11786.911</v>
      </c>
      <c r="M17" s="14">
        <v>0</v>
      </c>
      <c r="N17" s="14">
        <v>0</v>
      </c>
      <c r="O17" s="19">
        <f>SUM(Table22[[#This Row],[150 | 70]:[170 | 70]])</f>
        <v>11786.911</v>
      </c>
    </row>
    <row r="18" spans="1:15" x14ac:dyDescent="0.35">
      <c r="A18" s="4" t="s">
        <v>59</v>
      </c>
      <c r="B18" s="14">
        <v>0</v>
      </c>
      <c r="C18" s="14">
        <v>45900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9">
        <f>SUM(Table22[[#This Row],[150 | 70]:[170 | 70]])</f>
        <v>45900</v>
      </c>
    </row>
    <row r="19" spans="1:15" x14ac:dyDescent="0.35">
      <c r="A19" s="4" t="s">
        <v>60</v>
      </c>
      <c r="B19" s="14">
        <v>1700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9">
        <f>SUM(Table22[[#This Row],[150 | 70]:[170 | 70]])</f>
        <v>1700</v>
      </c>
    </row>
    <row r="20" spans="1:15" x14ac:dyDescent="0.35">
      <c r="A20" s="4" t="s">
        <v>62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1940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9">
        <f>SUM(Table22[[#This Row],[150 | 70]:[170 | 70]])</f>
        <v>1940</v>
      </c>
    </row>
    <row r="21" spans="1:15" x14ac:dyDescent="0.35">
      <c r="A21" s="4" t="s">
        <v>69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2600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9">
        <f>SUM(Table22[[#This Row],[150 | 70]:[170 | 70]])</f>
        <v>2600</v>
      </c>
    </row>
    <row r="22" spans="1:15" x14ac:dyDescent="0.35">
      <c r="A22" s="4" t="s">
        <v>71</v>
      </c>
      <c r="B22" s="14">
        <v>2968.7677100000001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9">
        <f>SUM(Table22[[#This Row],[150 | 70]:[170 | 70]])</f>
        <v>2968.7677100000001</v>
      </c>
    </row>
    <row r="23" spans="1:15" x14ac:dyDescent="0.35">
      <c r="A23" s="4" t="s">
        <v>84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7400</v>
      </c>
      <c r="N23" s="14">
        <v>0</v>
      </c>
      <c r="O23" s="19">
        <f>SUM(Table22[[#This Row],[150 | 70]:[170 | 70]])</f>
        <v>7400</v>
      </c>
    </row>
    <row r="24" spans="1:15" x14ac:dyDescent="0.35">
      <c r="A24" s="4" t="s">
        <v>90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7399.999992</v>
      </c>
      <c r="L24" s="14">
        <v>0</v>
      </c>
      <c r="M24" s="14">
        <v>0</v>
      </c>
      <c r="N24" s="14">
        <v>4949.9999939999998</v>
      </c>
      <c r="O24" s="19">
        <f>SUM(Table22[[#This Row],[150 | 70]:[170 | 70]])</f>
        <v>12349.999985999999</v>
      </c>
    </row>
    <row r="25" spans="1:15" x14ac:dyDescent="0.35">
      <c r="A25" s="4" t="s">
        <v>91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4000</v>
      </c>
      <c r="O25" s="19">
        <f>SUM(Table22[[#This Row],[150 | 70]:[170 | 70]])</f>
        <v>4000</v>
      </c>
    </row>
    <row r="26" spans="1:15" x14ac:dyDescent="0.35">
      <c r="A26" s="4" t="s">
        <v>114</v>
      </c>
      <c r="B26" s="14">
        <v>0</v>
      </c>
      <c r="C26" s="14">
        <v>518.63900000000001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9">
        <f>SUM(Table22[[#This Row],[150 | 70]:[170 | 70]])</f>
        <v>518.63900000000001</v>
      </c>
    </row>
    <row r="27" spans="1:15" x14ac:dyDescent="0.35">
      <c r="A27" s="4" t="s">
        <v>116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2300</v>
      </c>
      <c r="M27" s="14">
        <v>0</v>
      </c>
      <c r="N27" s="14">
        <v>16000</v>
      </c>
      <c r="O27" s="19">
        <f>SUM(Table22[[#This Row],[150 | 70]:[170 | 70]])</f>
        <v>18300</v>
      </c>
    </row>
    <row r="28" spans="1:15" x14ac:dyDescent="0.35">
      <c r="A28" s="5" t="s">
        <v>119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4000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9">
        <f>SUM(Table22[[#This Row],[150 | 70]:[170 | 70]])</f>
        <v>4000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9"/>
  <sheetViews>
    <sheetView zoomScale="82" zoomScaleNormal="100" workbookViewId="0">
      <pane xSplit="1" ySplit="1" topLeftCell="B2" activePane="bottomRight" state="frozen"/>
      <selection pane="topRight"/>
      <selection pane="bottomLeft"/>
      <selection pane="bottomRight" activeCell="A41" sqref="A41"/>
    </sheetView>
  </sheetViews>
  <sheetFormatPr defaultRowHeight="14.5" x14ac:dyDescent="0.35"/>
  <cols>
    <col min="1" max="1" width="50" customWidth="1"/>
    <col min="2" max="12" width="10" customWidth="1"/>
  </cols>
  <sheetData>
    <row r="1" spans="1:13" x14ac:dyDescent="0.35">
      <c r="A1" s="1" t="s">
        <v>1</v>
      </c>
      <c r="B1" s="2" t="s">
        <v>245</v>
      </c>
      <c r="C1" s="2" t="s">
        <v>281</v>
      </c>
      <c r="D1" s="2" t="s">
        <v>282</v>
      </c>
      <c r="E1" s="2" t="s">
        <v>283</v>
      </c>
      <c r="F1" s="2" t="s">
        <v>286</v>
      </c>
      <c r="G1" s="2" t="s">
        <v>248</v>
      </c>
      <c r="H1" s="2" t="s">
        <v>303</v>
      </c>
      <c r="I1" s="2" t="s">
        <v>275</v>
      </c>
      <c r="J1" s="2" t="s">
        <v>278</v>
      </c>
      <c r="K1" s="2" t="s">
        <v>277</v>
      </c>
      <c r="L1" s="3" t="s">
        <v>289</v>
      </c>
      <c r="M1" s="2" t="s">
        <v>120</v>
      </c>
    </row>
    <row r="2" spans="1:13" x14ac:dyDescent="0.35">
      <c r="A2" s="4" t="s">
        <v>3</v>
      </c>
      <c r="B2" s="14">
        <v>0</v>
      </c>
      <c r="C2" s="14">
        <v>1885</v>
      </c>
      <c r="D2" s="14">
        <v>0</v>
      </c>
      <c r="E2" s="14">
        <v>0</v>
      </c>
      <c r="F2" s="14">
        <v>0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0</v>
      </c>
      <c r="M2" s="19">
        <f>SUM(Table23[[#This Row],[150 | 70]:[170 | 70]])</f>
        <v>1885</v>
      </c>
    </row>
    <row r="3" spans="1:13" x14ac:dyDescent="0.35">
      <c r="A3" s="4" t="s">
        <v>4</v>
      </c>
      <c r="B3" s="14">
        <v>0</v>
      </c>
      <c r="C3" s="14">
        <v>0</v>
      </c>
      <c r="D3" s="14">
        <v>0</v>
      </c>
      <c r="E3" s="14">
        <v>19052.596000000001</v>
      </c>
      <c r="F3" s="14">
        <v>0</v>
      </c>
      <c r="G3" s="14">
        <v>1250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9">
        <f>SUM(Table23[[#This Row],[150 | 70]:[170 | 70]])</f>
        <v>20302.596000000001</v>
      </c>
    </row>
    <row r="4" spans="1:13" x14ac:dyDescent="0.35">
      <c r="A4" s="4" t="s">
        <v>5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16000</v>
      </c>
      <c r="L4" s="14">
        <v>0</v>
      </c>
      <c r="M4" s="19">
        <f>SUM(Table23[[#This Row],[150 | 70]:[170 | 70]])</f>
        <v>16000</v>
      </c>
    </row>
    <row r="5" spans="1:13" x14ac:dyDescent="0.35">
      <c r="A5" s="4" t="s">
        <v>6</v>
      </c>
      <c r="B5" s="14">
        <v>0</v>
      </c>
      <c r="C5" s="14">
        <v>0</v>
      </c>
      <c r="D5" s="14">
        <v>2887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9">
        <f>SUM(Table23[[#This Row],[150 | 70]:[170 | 70]])</f>
        <v>2887</v>
      </c>
    </row>
    <row r="6" spans="1:13" x14ac:dyDescent="0.35">
      <c r="A6" s="4" t="s">
        <v>11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9000</v>
      </c>
      <c r="I6" s="14">
        <v>0</v>
      </c>
      <c r="J6" s="14">
        <v>0</v>
      </c>
      <c r="K6" s="14">
        <v>0</v>
      </c>
      <c r="L6" s="14">
        <v>0</v>
      </c>
      <c r="M6" s="19">
        <f>SUM(Table23[[#This Row],[150 | 70]:[170 | 70]])</f>
        <v>9000</v>
      </c>
    </row>
    <row r="7" spans="1:13" x14ac:dyDescent="0.35">
      <c r="A7" s="4" t="s">
        <v>12</v>
      </c>
      <c r="B7" s="14">
        <v>0</v>
      </c>
      <c r="C7" s="14">
        <v>8559.405999999999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9">
        <f>SUM(Table23[[#This Row],[150 | 70]:[170 | 70]])</f>
        <v>8559.405999999999</v>
      </c>
    </row>
    <row r="8" spans="1:13" x14ac:dyDescent="0.35">
      <c r="A8" s="4" t="s">
        <v>14</v>
      </c>
      <c r="B8" s="14">
        <v>0</v>
      </c>
      <c r="C8" s="14">
        <v>2249.002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9">
        <f>SUM(Table23[[#This Row],[150 | 70]:[170 | 70]])</f>
        <v>2249.002</v>
      </c>
    </row>
    <row r="9" spans="1:13" x14ac:dyDescent="0.35">
      <c r="A9" s="4" t="s">
        <v>21</v>
      </c>
      <c r="B9" s="14">
        <v>0</v>
      </c>
      <c r="C9" s="14">
        <v>0</v>
      </c>
      <c r="D9" s="14">
        <v>0</v>
      </c>
      <c r="E9" s="14">
        <v>1284.4259999999999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9">
        <f>SUM(Table23[[#This Row],[150 | 70]:[170 | 70]])</f>
        <v>1284.4259999999999</v>
      </c>
    </row>
    <row r="10" spans="1:13" x14ac:dyDescent="0.35">
      <c r="A10" s="4" t="s">
        <v>25</v>
      </c>
      <c r="B10" s="14">
        <v>0</v>
      </c>
      <c r="C10" s="14">
        <v>5500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9">
        <f>SUM(Table23[[#This Row],[150 | 70]:[170 | 70]])</f>
        <v>5500</v>
      </c>
    </row>
    <row r="11" spans="1:13" x14ac:dyDescent="0.35">
      <c r="A11" s="4" t="s">
        <v>30</v>
      </c>
      <c r="B11" s="14">
        <v>0</v>
      </c>
      <c r="C11" s="14">
        <v>0</v>
      </c>
      <c r="D11" s="14">
        <v>7000</v>
      </c>
      <c r="E11" s="14">
        <v>5000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9">
        <f>SUM(Table23[[#This Row],[150 | 70]:[170 | 70]])</f>
        <v>12000</v>
      </c>
    </row>
    <row r="12" spans="1:13" x14ac:dyDescent="0.35">
      <c r="A12" s="4" t="s">
        <v>31</v>
      </c>
      <c r="B12" s="14">
        <v>0</v>
      </c>
      <c r="C12" s="14">
        <v>10453.415999999999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9">
        <f>SUM(Table23[[#This Row],[150 | 70]:[170 | 70]])</f>
        <v>10453.415999999999</v>
      </c>
    </row>
    <row r="13" spans="1:13" x14ac:dyDescent="0.35">
      <c r="A13" s="4" t="s">
        <v>37</v>
      </c>
      <c r="B13" s="14">
        <v>0</v>
      </c>
      <c r="C13" s="14">
        <v>0</v>
      </c>
      <c r="D13" s="14">
        <v>0</v>
      </c>
      <c r="E13" s="14">
        <v>874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9">
        <f>SUM(Table23[[#This Row],[150 | 70]:[170 | 70]])</f>
        <v>874</v>
      </c>
    </row>
    <row r="14" spans="1:13" x14ac:dyDescent="0.35">
      <c r="A14" s="4" t="s">
        <v>46</v>
      </c>
      <c r="B14" s="14">
        <v>0</v>
      </c>
      <c r="C14" s="14">
        <v>0</v>
      </c>
      <c r="D14" s="14">
        <v>304.64350000000002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9">
        <f>SUM(Table23[[#This Row],[150 | 70]:[170 | 70]])</f>
        <v>304.64350000000002</v>
      </c>
    </row>
    <row r="15" spans="1:13" x14ac:dyDescent="0.35">
      <c r="A15" s="4" t="s">
        <v>48</v>
      </c>
      <c r="B15" s="14">
        <v>10000</v>
      </c>
      <c r="C15" s="14">
        <v>1500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9">
        <f>SUM(Table23[[#This Row],[150 | 70]:[170 | 70]])</f>
        <v>11500</v>
      </c>
    </row>
    <row r="16" spans="1:13" x14ac:dyDescent="0.35">
      <c r="A16" s="4" t="s">
        <v>51</v>
      </c>
      <c r="B16" s="14">
        <v>0</v>
      </c>
      <c r="C16" s="14">
        <v>0</v>
      </c>
      <c r="D16" s="14">
        <v>0</v>
      </c>
      <c r="E16" s="14">
        <v>25278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9">
        <f>SUM(Table23[[#This Row],[150 | 70]:[170 | 70]])</f>
        <v>25278</v>
      </c>
    </row>
    <row r="17" spans="1:13" x14ac:dyDescent="0.35">
      <c r="A17" s="4" t="s">
        <v>52</v>
      </c>
      <c r="B17" s="14">
        <v>0</v>
      </c>
      <c r="C17" s="14">
        <v>0</v>
      </c>
      <c r="D17" s="14">
        <v>0</v>
      </c>
      <c r="E17" s="14">
        <v>0</v>
      </c>
      <c r="F17" s="14">
        <v>10000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9">
        <f>SUM(Table23[[#This Row],[150 | 70]:[170 | 70]])</f>
        <v>10000</v>
      </c>
    </row>
    <row r="18" spans="1:13" x14ac:dyDescent="0.35">
      <c r="A18" s="4" t="s">
        <v>55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6587.1</v>
      </c>
      <c r="J18" s="14">
        <v>0</v>
      </c>
      <c r="K18" s="14">
        <v>0</v>
      </c>
      <c r="L18" s="14">
        <v>0</v>
      </c>
      <c r="M18" s="19">
        <f>SUM(Table23[[#This Row],[150 | 70]:[170 | 70]])</f>
        <v>6587.1</v>
      </c>
    </row>
    <row r="19" spans="1:13" x14ac:dyDescent="0.35">
      <c r="A19" s="4" t="s">
        <v>56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4129.1096600000001</v>
      </c>
      <c r="I19" s="14">
        <v>0</v>
      </c>
      <c r="J19" s="14">
        <v>0</v>
      </c>
      <c r="K19" s="14">
        <v>0</v>
      </c>
      <c r="L19" s="14">
        <v>0</v>
      </c>
      <c r="M19" s="19">
        <f>SUM(Table23[[#This Row],[150 | 70]:[170 | 70]])</f>
        <v>4129.1096600000001</v>
      </c>
    </row>
    <row r="20" spans="1:13" x14ac:dyDescent="0.35">
      <c r="A20" s="4" t="s">
        <v>59</v>
      </c>
      <c r="B20" s="14">
        <v>0</v>
      </c>
      <c r="C20" s="14">
        <v>41400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9">
        <f>SUM(Table23[[#This Row],[150 | 70]:[170 | 70]])</f>
        <v>41400</v>
      </c>
    </row>
    <row r="21" spans="1:13" x14ac:dyDescent="0.35">
      <c r="A21" s="4" t="s">
        <v>60</v>
      </c>
      <c r="B21" s="14">
        <v>1700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9">
        <f>SUM(Table23[[#This Row],[150 | 70]:[170 | 70]])</f>
        <v>1700</v>
      </c>
    </row>
    <row r="22" spans="1:13" x14ac:dyDescent="0.35">
      <c r="A22" s="4" t="s">
        <v>62</v>
      </c>
      <c r="B22" s="14">
        <v>0</v>
      </c>
      <c r="C22" s="14">
        <v>0</v>
      </c>
      <c r="D22" s="14">
        <v>2000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9">
        <f>SUM(Table23[[#This Row],[150 | 70]:[170 | 70]])</f>
        <v>2000</v>
      </c>
    </row>
    <row r="23" spans="1:13" x14ac:dyDescent="0.35">
      <c r="A23" s="4" t="s">
        <v>69</v>
      </c>
      <c r="B23" s="14">
        <v>0</v>
      </c>
      <c r="C23" s="14">
        <v>0</v>
      </c>
      <c r="D23" s="14">
        <v>0</v>
      </c>
      <c r="E23" s="14">
        <v>0</v>
      </c>
      <c r="F23" s="14">
        <v>2876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9">
        <f>SUM(Table23[[#This Row],[150 | 70]:[170 | 70]])</f>
        <v>2876</v>
      </c>
    </row>
    <row r="24" spans="1:13" x14ac:dyDescent="0.35">
      <c r="A24" s="4" t="s">
        <v>71</v>
      </c>
      <c r="B24" s="14">
        <v>6000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9">
        <f>SUM(Table23[[#This Row],[150 | 70]:[170 | 70]])</f>
        <v>6000</v>
      </c>
    </row>
    <row r="25" spans="1:13" x14ac:dyDescent="0.35">
      <c r="A25" s="4" t="s">
        <v>90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-1033.8770030000001</v>
      </c>
      <c r="I25" s="14">
        <v>0</v>
      </c>
      <c r="J25" s="14">
        <v>0</v>
      </c>
      <c r="K25" s="14">
        <v>0</v>
      </c>
      <c r="L25" s="14">
        <v>12450.000002000001</v>
      </c>
      <c r="M25" s="19">
        <f>SUM(Table23[[#This Row],[150 | 70]:[170 | 70]])</f>
        <v>11416.122999000001</v>
      </c>
    </row>
    <row r="26" spans="1:13" x14ac:dyDescent="0.35">
      <c r="A26" s="4" t="s">
        <v>91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4000</v>
      </c>
      <c r="M26" s="19">
        <f>SUM(Table23[[#This Row],[150 | 70]:[170 | 70]])</f>
        <v>4000</v>
      </c>
    </row>
    <row r="27" spans="1:13" x14ac:dyDescent="0.35">
      <c r="A27" s="4" t="s">
        <v>105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25000</v>
      </c>
      <c r="K27" s="14">
        <v>0</v>
      </c>
      <c r="L27" s="14">
        <v>0</v>
      </c>
      <c r="M27" s="19">
        <f>SUM(Table23[[#This Row],[150 | 70]:[170 | 70]])</f>
        <v>25000</v>
      </c>
    </row>
    <row r="28" spans="1:13" x14ac:dyDescent="0.35">
      <c r="A28" s="4" t="s">
        <v>114</v>
      </c>
      <c r="B28" s="14">
        <v>0</v>
      </c>
      <c r="C28" s="14">
        <v>1307.3409999999999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9">
        <f>SUM(Table23[[#This Row],[150 | 70]:[170 | 70]])</f>
        <v>1307.3409999999999</v>
      </c>
    </row>
    <row r="29" spans="1:13" x14ac:dyDescent="0.35">
      <c r="A29" s="5" t="s">
        <v>116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504.21699999999998</v>
      </c>
      <c r="J29" s="14">
        <v>0</v>
      </c>
      <c r="K29" s="14">
        <v>5000</v>
      </c>
      <c r="L29" s="14">
        <v>13000</v>
      </c>
      <c r="M29" s="19">
        <f>SUM(Table23[[#This Row],[150 | 70]:[170 | 70]])</f>
        <v>18504.217000000001</v>
      </c>
    </row>
  </sheetData>
  <sheetProtection sheet="1" objects="1" scenarios="1" selectLockedCells="1" selectUnlockedCell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30"/>
  <sheetViews>
    <sheetView zoomScale="54" workbookViewId="0">
      <pane xSplit="1" ySplit="1" topLeftCell="B2" activePane="bottomRight" state="frozen"/>
      <selection pane="topRight"/>
      <selection pane="bottomLeft"/>
      <selection pane="bottomRight" activeCell="G43" sqref="G43"/>
    </sheetView>
  </sheetViews>
  <sheetFormatPr defaultRowHeight="14.5" x14ac:dyDescent="0.35"/>
  <cols>
    <col min="1" max="1" width="50" customWidth="1"/>
    <col min="2" max="14" width="10" customWidth="1"/>
  </cols>
  <sheetData>
    <row r="1" spans="1:15" x14ac:dyDescent="0.35">
      <c r="A1" s="1" t="s">
        <v>1</v>
      </c>
      <c r="B1" s="2" t="s">
        <v>245</v>
      </c>
      <c r="C1" s="2" t="s">
        <v>281</v>
      </c>
      <c r="D1" s="2" t="s">
        <v>282</v>
      </c>
      <c r="E1" s="2" t="s">
        <v>283</v>
      </c>
      <c r="F1" s="2" t="s">
        <v>286</v>
      </c>
      <c r="G1" s="2" t="s">
        <v>302</v>
      </c>
      <c r="H1" s="2" t="s">
        <v>303</v>
      </c>
      <c r="I1" s="2" t="s">
        <v>275</v>
      </c>
      <c r="J1" s="2" t="s">
        <v>288</v>
      </c>
      <c r="K1" s="2" t="s">
        <v>278</v>
      </c>
      <c r="L1" s="2" t="s">
        <v>264</v>
      </c>
      <c r="M1" s="2" t="s">
        <v>277</v>
      </c>
      <c r="N1" s="3" t="s">
        <v>289</v>
      </c>
      <c r="O1" s="2" t="s">
        <v>120</v>
      </c>
    </row>
    <row r="2" spans="1:15" x14ac:dyDescent="0.35">
      <c r="A2" s="4" t="s">
        <v>3</v>
      </c>
      <c r="B2" s="14">
        <v>0</v>
      </c>
      <c r="C2" s="14">
        <v>1500</v>
      </c>
      <c r="D2" s="14">
        <v>0</v>
      </c>
      <c r="E2" s="14">
        <v>0</v>
      </c>
      <c r="F2" s="14">
        <v>0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0</v>
      </c>
      <c r="M2" s="14">
        <v>0</v>
      </c>
      <c r="N2" s="14">
        <v>0</v>
      </c>
      <c r="O2" s="19">
        <f>SUM(Table24[[#This Row],[150 | 70]:[170 | 70]])</f>
        <v>1500</v>
      </c>
    </row>
    <row r="3" spans="1:15" x14ac:dyDescent="0.35">
      <c r="A3" s="4" t="s">
        <v>4</v>
      </c>
      <c r="B3" s="14">
        <v>0</v>
      </c>
      <c r="C3" s="14">
        <v>0</v>
      </c>
      <c r="D3" s="14">
        <v>0</v>
      </c>
      <c r="E3" s="14">
        <v>12753.941000000001</v>
      </c>
      <c r="F3" s="14">
        <v>12311.281000000001</v>
      </c>
      <c r="G3" s="14">
        <v>1400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9">
        <f>SUM(Table24[[#This Row],[150 | 70]:[170 | 70]])</f>
        <v>26465.222000000002</v>
      </c>
    </row>
    <row r="4" spans="1:15" x14ac:dyDescent="0.35">
      <c r="A4" s="4" t="s">
        <v>5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32000</v>
      </c>
      <c r="N4" s="14">
        <v>0</v>
      </c>
      <c r="O4" s="19">
        <f>SUM(Table24[[#This Row],[150 | 70]:[170 | 70]])</f>
        <v>32000</v>
      </c>
    </row>
    <row r="5" spans="1:15" x14ac:dyDescent="0.35">
      <c r="A5" s="4" t="s">
        <v>6</v>
      </c>
      <c r="B5" s="14">
        <v>0</v>
      </c>
      <c r="C5" s="14">
        <v>0</v>
      </c>
      <c r="D5" s="14">
        <v>1443.5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9">
        <f>SUM(Table24[[#This Row],[150 | 70]:[170 | 70]])</f>
        <v>1443.5</v>
      </c>
    </row>
    <row r="6" spans="1:15" x14ac:dyDescent="0.35">
      <c r="A6" s="4" t="s">
        <v>11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9000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9">
        <f>SUM(Table24[[#This Row],[150 | 70]:[170 | 70]])</f>
        <v>9000</v>
      </c>
    </row>
    <row r="7" spans="1:15" x14ac:dyDescent="0.35">
      <c r="A7" s="4" t="s">
        <v>12</v>
      </c>
      <c r="B7" s="14">
        <v>0</v>
      </c>
      <c r="C7" s="14">
        <v>5842.2780000000002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9">
        <f>SUM(Table24[[#This Row],[150 | 70]:[170 | 70]])</f>
        <v>5842.2780000000002</v>
      </c>
    </row>
    <row r="8" spans="1:15" x14ac:dyDescent="0.35">
      <c r="A8" s="4" t="s">
        <v>13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25000</v>
      </c>
      <c r="M8" s="14">
        <v>0</v>
      </c>
      <c r="N8" s="14">
        <v>0</v>
      </c>
      <c r="O8" s="19">
        <f>SUM(Table24[[#This Row],[150 | 70]:[170 | 70]])</f>
        <v>25000</v>
      </c>
    </row>
    <row r="9" spans="1:15" x14ac:dyDescent="0.35">
      <c r="A9" s="4" t="s">
        <v>14</v>
      </c>
      <c r="B9" s="14">
        <v>0</v>
      </c>
      <c r="C9" s="14">
        <v>256.79500000000002</v>
      </c>
      <c r="D9" s="14">
        <v>0</v>
      </c>
      <c r="E9" s="14">
        <v>0</v>
      </c>
      <c r="F9" s="14">
        <v>0</v>
      </c>
      <c r="G9" s="14">
        <v>0</v>
      </c>
      <c r="H9" s="14">
        <v>-90.953180000000003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9">
        <f>SUM(Table24[[#This Row],[150 | 70]:[170 | 70]])</f>
        <v>165.84182000000001</v>
      </c>
    </row>
    <row r="10" spans="1:15" x14ac:dyDescent="0.35">
      <c r="A10" s="4" t="s">
        <v>21</v>
      </c>
      <c r="B10" s="14">
        <v>0</v>
      </c>
      <c r="C10" s="14">
        <v>0</v>
      </c>
      <c r="D10" s="14">
        <v>0</v>
      </c>
      <c r="E10" s="14">
        <v>1015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9">
        <f>SUM(Table24[[#This Row],[150 | 70]:[170 | 70]])</f>
        <v>1015</v>
      </c>
    </row>
    <row r="11" spans="1:15" x14ac:dyDescent="0.35">
      <c r="A11" s="4" t="s">
        <v>25</v>
      </c>
      <c r="B11" s="14">
        <v>0</v>
      </c>
      <c r="C11" s="14">
        <v>5500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9">
        <f>SUM(Table24[[#This Row],[150 | 70]:[170 | 70]])</f>
        <v>5500</v>
      </c>
    </row>
    <row r="12" spans="1:15" x14ac:dyDescent="0.35">
      <c r="A12" s="4" t="s">
        <v>27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4587.5479999999998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9">
        <f>SUM(Table24[[#This Row],[150 | 70]:[170 | 70]])</f>
        <v>4587.5479999999998</v>
      </c>
    </row>
    <row r="13" spans="1:15" x14ac:dyDescent="0.35">
      <c r="A13" s="4" t="s">
        <v>30</v>
      </c>
      <c r="B13" s="14">
        <v>0</v>
      </c>
      <c r="C13" s="14">
        <v>0</v>
      </c>
      <c r="D13" s="14">
        <v>7000</v>
      </c>
      <c r="E13" s="14">
        <v>4000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9">
        <f>SUM(Table24[[#This Row],[150 | 70]:[170 | 70]])</f>
        <v>11000</v>
      </c>
    </row>
    <row r="14" spans="1:15" x14ac:dyDescent="0.35">
      <c r="A14" s="4" t="s">
        <v>31</v>
      </c>
      <c r="B14" s="14">
        <v>0</v>
      </c>
      <c r="C14" s="14">
        <v>12361.77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9">
        <f>SUM(Table24[[#This Row],[150 | 70]:[170 | 70]])</f>
        <v>12361.77</v>
      </c>
    </row>
    <row r="15" spans="1:15" x14ac:dyDescent="0.35">
      <c r="A15" s="4" t="s">
        <v>48</v>
      </c>
      <c r="B15" s="14">
        <v>11000</v>
      </c>
      <c r="C15" s="14">
        <v>1500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9">
        <f>SUM(Table24[[#This Row],[150 | 70]:[170 | 70]])</f>
        <v>12500</v>
      </c>
    </row>
    <row r="16" spans="1:15" x14ac:dyDescent="0.35">
      <c r="A16" s="4" t="s">
        <v>51</v>
      </c>
      <c r="B16" s="14">
        <v>0</v>
      </c>
      <c r="C16" s="14">
        <v>0</v>
      </c>
      <c r="D16" s="14">
        <v>0</v>
      </c>
      <c r="E16" s="14">
        <v>15200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9">
        <f>SUM(Table24[[#This Row],[150 | 70]:[170 | 70]])</f>
        <v>15200</v>
      </c>
    </row>
    <row r="17" spans="1:15" x14ac:dyDescent="0.35">
      <c r="A17" s="4" t="s">
        <v>52</v>
      </c>
      <c r="B17" s="14">
        <v>0</v>
      </c>
      <c r="C17" s="14">
        <v>0</v>
      </c>
      <c r="D17" s="14">
        <v>0</v>
      </c>
      <c r="E17" s="14">
        <v>0</v>
      </c>
      <c r="F17" s="14">
        <v>16750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9">
        <f>SUM(Table24[[#This Row],[150 | 70]:[170 | 70]])</f>
        <v>16750</v>
      </c>
    </row>
    <row r="18" spans="1:15" x14ac:dyDescent="0.35">
      <c r="A18" s="4" t="s">
        <v>55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12231.157999999999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9">
        <f>SUM(Table24[[#This Row],[150 | 70]:[170 | 70]])</f>
        <v>12231.157999999999</v>
      </c>
    </row>
    <row r="19" spans="1:15" x14ac:dyDescent="0.35">
      <c r="A19" s="4" t="s">
        <v>56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3149.6750699999998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9">
        <f>SUM(Table24[[#This Row],[150 | 70]:[170 | 70]])</f>
        <v>3149.6750699999998</v>
      </c>
    </row>
    <row r="20" spans="1:15" x14ac:dyDescent="0.35">
      <c r="A20" s="4" t="s">
        <v>59</v>
      </c>
      <c r="B20" s="14">
        <v>0</v>
      </c>
      <c r="C20" s="14">
        <v>48400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9">
        <f>SUM(Table24[[#This Row],[150 | 70]:[170 | 70]])</f>
        <v>48400</v>
      </c>
    </row>
    <row r="21" spans="1:15" x14ac:dyDescent="0.35">
      <c r="A21" s="4" t="s">
        <v>60</v>
      </c>
      <c r="B21" s="14">
        <v>1700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9">
        <f>SUM(Table24[[#This Row],[150 | 70]:[170 | 70]])</f>
        <v>1700</v>
      </c>
    </row>
    <row r="22" spans="1:15" x14ac:dyDescent="0.35">
      <c r="A22" s="4" t="s">
        <v>62</v>
      </c>
      <c r="B22" s="14">
        <v>0</v>
      </c>
      <c r="C22" s="14">
        <v>0</v>
      </c>
      <c r="D22" s="14">
        <v>1771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9">
        <f>SUM(Table24[[#This Row],[150 | 70]:[170 | 70]])</f>
        <v>1771</v>
      </c>
    </row>
    <row r="23" spans="1:15" x14ac:dyDescent="0.35">
      <c r="A23" s="4" t="s">
        <v>69</v>
      </c>
      <c r="B23" s="14">
        <v>0</v>
      </c>
      <c r="C23" s="14">
        <v>0</v>
      </c>
      <c r="D23" s="14">
        <v>0</v>
      </c>
      <c r="E23" s="14">
        <v>0</v>
      </c>
      <c r="F23" s="14">
        <v>3165</v>
      </c>
      <c r="G23" s="14">
        <v>0</v>
      </c>
      <c r="H23" s="14">
        <v>2033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9">
        <f>SUM(Table24[[#This Row],[150 | 70]:[170 | 70]])</f>
        <v>5198</v>
      </c>
    </row>
    <row r="24" spans="1:15" x14ac:dyDescent="0.35">
      <c r="A24" s="4" t="s">
        <v>71</v>
      </c>
      <c r="B24" s="14">
        <v>6000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9">
        <f>SUM(Table24[[#This Row],[150 | 70]:[170 | 70]])</f>
        <v>6000</v>
      </c>
    </row>
    <row r="25" spans="1:15" x14ac:dyDescent="0.35">
      <c r="A25" s="4" t="s">
        <v>72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10755.752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9">
        <f>SUM(Table24[[#This Row],[150 | 70]:[170 | 70]])</f>
        <v>10755.752</v>
      </c>
    </row>
    <row r="26" spans="1:15" x14ac:dyDescent="0.35">
      <c r="A26" s="4" t="s">
        <v>90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639.99999600000001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12449.999994</v>
      </c>
      <c r="O26" s="19">
        <f>SUM(Table24[[#This Row],[150 | 70]:[170 | 70]])</f>
        <v>13089.99999</v>
      </c>
    </row>
    <row r="27" spans="1:15" x14ac:dyDescent="0.35">
      <c r="A27" s="4" t="s">
        <v>91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-6.5060000000000002</v>
      </c>
      <c r="O27" s="19">
        <f>SUM(Table24[[#This Row],[150 | 70]:[170 | 70]])</f>
        <v>-6.5060000000000002</v>
      </c>
    </row>
    <row r="28" spans="1:15" x14ac:dyDescent="0.35">
      <c r="A28" s="4" t="s">
        <v>105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25000</v>
      </c>
      <c r="K28" s="14">
        <v>25000</v>
      </c>
      <c r="L28" s="14">
        <v>0</v>
      </c>
      <c r="M28" s="14">
        <v>0</v>
      </c>
      <c r="N28" s="14">
        <v>0</v>
      </c>
      <c r="O28" s="19">
        <f>SUM(Table24[[#This Row],[150 | 70]:[170 | 70]])</f>
        <v>50000</v>
      </c>
    </row>
    <row r="29" spans="1:15" x14ac:dyDescent="0.35">
      <c r="A29" s="4" t="s">
        <v>114</v>
      </c>
      <c r="B29" s="14">
        <v>0</v>
      </c>
      <c r="C29" s="14">
        <v>51.893999999999998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9">
        <f>SUM(Table24[[#This Row],[150 | 70]:[170 | 70]])</f>
        <v>51.893999999999998</v>
      </c>
    </row>
    <row r="30" spans="1:15" x14ac:dyDescent="0.35">
      <c r="A30" s="5" t="s">
        <v>116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2125.7829999999999</v>
      </c>
      <c r="J30" s="14">
        <v>0</v>
      </c>
      <c r="K30" s="14">
        <v>0</v>
      </c>
      <c r="L30" s="14">
        <v>0</v>
      </c>
      <c r="M30" s="14">
        <v>7250</v>
      </c>
      <c r="N30" s="14">
        <v>11505</v>
      </c>
      <c r="O30" s="19">
        <f>SUM(Table24[[#This Row],[150 | 70]:[170 | 70]])</f>
        <v>20880.782999999999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8"/>
  <sheetViews>
    <sheetView zoomScale="73" workbookViewId="0">
      <pane xSplit="1" ySplit="1" topLeftCell="B2" activePane="bottomRight" state="frozen"/>
      <selection pane="topRight"/>
      <selection pane="bottomLeft"/>
      <selection pane="bottomRight" activeCell="F36" sqref="F36"/>
    </sheetView>
  </sheetViews>
  <sheetFormatPr defaultRowHeight="14.5" x14ac:dyDescent="0.35"/>
  <cols>
    <col min="1" max="1" width="50" customWidth="1"/>
    <col min="2" max="14" width="10" customWidth="1"/>
  </cols>
  <sheetData>
    <row r="1" spans="1:15" x14ac:dyDescent="0.35">
      <c r="A1" s="1" t="s">
        <v>1</v>
      </c>
      <c r="B1" s="2" t="s">
        <v>245</v>
      </c>
      <c r="C1" s="2" t="s">
        <v>281</v>
      </c>
      <c r="D1" s="2" t="s">
        <v>282</v>
      </c>
      <c r="E1" s="2" t="s">
        <v>283</v>
      </c>
      <c r="F1" s="2" t="s">
        <v>285</v>
      </c>
      <c r="G1" s="2" t="s">
        <v>286</v>
      </c>
      <c r="H1" s="2" t="s">
        <v>304</v>
      </c>
      <c r="I1" s="2" t="s">
        <v>260</v>
      </c>
      <c r="J1" s="2" t="s">
        <v>303</v>
      </c>
      <c r="K1" s="2" t="s">
        <v>275</v>
      </c>
      <c r="L1" s="2" t="s">
        <v>288</v>
      </c>
      <c r="M1" s="2" t="s">
        <v>278</v>
      </c>
      <c r="N1" s="3" t="s">
        <v>289</v>
      </c>
      <c r="O1" s="2" t="s">
        <v>120</v>
      </c>
    </row>
    <row r="2" spans="1:15" x14ac:dyDescent="0.35">
      <c r="A2" s="4" t="s">
        <v>4</v>
      </c>
      <c r="B2" s="14">
        <v>0</v>
      </c>
      <c r="C2" s="14">
        <v>0</v>
      </c>
      <c r="D2" s="14">
        <v>0</v>
      </c>
      <c r="E2" s="14">
        <v>4439.5600000000004</v>
      </c>
      <c r="F2" s="14">
        <v>0</v>
      </c>
      <c r="G2" s="14">
        <v>6652</v>
      </c>
      <c r="H2" s="14">
        <v>0</v>
      </c>
      <c r="I2" s="14">
        <v>0</v>
      </c>
      <c r="J2" s="14">
        <v>0</v>
      </c>
      <c r="K2" s="14">
        <v>0</v>
      </c>
      <c r="L2" s="14">
        <v>0</v>
      </c>
      <c r="M2" s="14">
        <v>0</v>
      </c>
      <c r="N2" s="14">
        <v>0</v>
      </c>
      <c r="O2" s="19">
        <f>SUM(Table25[[#This Row],[150 | 70]:[170 | 70]])</f>
        <v>11091.560000000001</v>
      </c>
    </row>
    <row r="3" spans="1:15" x14ac:dyDescent="0.35">
      <c r="A3" s="4" t="s">
        <v>5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4">
        <v>15996.80156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9">
        <f>SUM(Table25[[#This Row],[150 | 70]:[170 | 70]])</f>
        <v>15996.80156</v>
      </c>
    </row>
    <row r="4" spans="1:15" x14ac:dyDescent="0.35">
      <c r="A4" s="4" t="s">
        <v>6</v>
      </c>
      <c r="B4" s="14">
        <v>0</v>
      </c>
      <c r="C4" s="14">
        <v>0</v>
      </c>
      <c r="D4" s="14">
        <v>1443.5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9">
        <f>SUM(Table25[[#This Row],[150 | 70]:[170 | 70]])</f>
        <v>1443.5</v>
      </c>
    </row>
    <row r="5" spans="1:15" x14ac:dyDescent="0.35">
      <c r="A5" s="4" t="s">
        <v>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13440</v>
      </c>
      <c r="K5" s="14">
        <v>0</v>
      </c>
      <c r="L5" s="14">
        <v>0</v>
      </c>
      <c r="M5" s="14">
        <v>0</v>
      </c>
      <c r="N5" s="14">
        <v>0</v>
      </c>
      <c r="O5" s="19">
        <f>SUM(Table25[[#This Row],[150 | 70]:[170 | 70]])</f>
        <v>13440</v>
      </c>
    </row>
    <row r="6" spans="1:15" x14ac:dyDescent="0.35">
      <c r="A6" s="4" t="s">
        <v>12</v>
      </c>
      <c r="B6" s="14">
        <v>0</v>
      </c>
      <c r="C6" s="14">
        <v>11981.48695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9">
        <f>SUM(Table25[[#This Row],[150 | 70]:[170 | 70]])</f>
        <v>11981.48695</v>
      </c>
    </row>
    <row r="7" spans="1:15" x14ac:dyDescent="0.35">
      <c r="A7" s="4" t="s">
        <v>13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35000</v>
      </c>
      <c r="K7" s="14">
        <v>0</v>
      </c>
      <c r="L7" s="14">
        <v>0</v>
      </c>
      <c r="M7" s="14">
        <v>0</v>
      </c>
      <c r="N7" s="14">
        <v>0</v>
      </c>
      <c r="O7" s="19">
        <f>SUM(Table25[[#This Row],[150 | 70]:[170 | 70]])</f>
        <v>35000</v>
      </c>
    </row>
    <row r="8" spans="1:15" x14ac:dyDescent="0.35">
      <c r="A8" s="4" t="s">
        <v>14</v>
      </c>
      <c r="B8" s="14">
        <v>0</v>
      </c>
      <c r="C8" s="14">
        <v>4116.0419999999986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9">
        <f>SUM(Table25[[#This Row],[150 | 70]:[170 | 70]])</f>
        <v>4116.0419999999986</v>
      </c>
    </row>
    <row r="9" spans="1:15" x14ac:dyDescent="0.35">
      <c r="A9" s="4" t="s">
        <v>21</v>
      </c>
      <c r="B9" s="14">
        <v>0</v>
      </c>
      <c r="C9" s="14">
        <v>0</v>
      </c>
      <c r="D9" s="14">
        <v>0</v>
      </c>
      <c r="E9" s="14">
        <v>-202.17187000000001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9">
        <f>SUM(Table25[[#This Row],[150 | 70]:[170 | 70]])</f>
        <v>-202.17187000000001</v>
      </c>
    </row>
    <row r="10" spans="1:15" x14ac:dyDescent="0.35">
      <c r="A10" s="4" t="s">
        <v>25</v>
      </c>
      <c r="B10" s="14">
        <v>0</v>
      </c>
      <c r="C10" s="14">
        <v>6300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9">
        <f>SUM(Table25[[#This Row],[150 | 70]:[170 | 70]])</f>
        <v>6300</v>
      </c>
    </row>
    <row r="11" spans="1:15" x14ac:dyDescent="0.35">
      <c r="A11" s="4" t="s">
        <v>27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5200</v>
      </c>
      <c r="L11" s="14">
        <v>1642.1849999999999</v>
      </c>
      <c r="M11" s="14">
        <v>0</v>
      </c>
      <c r="N11" s="14">
        <v>0</v>
      </c>
      <c r="O11" s="19">
        <f>SUM(Table25[[#This Row],[150 | 70]:[170 | 70]])</f>
        <v>6842.1849999999995</v>
      </c>
    </row>
    <row r="12" spans="1:15" x14ac:dyDescent="0.35">
      <c r="A12" s="4" t="s">
        <v>30</v>
      </c>
      <c r="B12" s="14">
        <v>0</v>
      </c>
      <c r="C12" s="14">
        <v>0</v>
      </c>
      <c r="D12" s="14">
        <v>7000</v>
      </c>
      <c r="E12" s="14">
        <v>4000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9">
        <f>SUM(Table25[[#This Row],[150 | 70]:[170 | 70]])</f>
        <v>11000</v>
      </c>
    </row>
    <row r="13" spans="1:15" x14ac:dyDescent="0.35">
      <c r="A13" s="4" t="s">
        <v>31</v>
      </c>
      <c r="B13" s="14">
        <v>0</v>
      </c>
      <c r="C13" s="14">
        <v>13619.67202</v>
      </c>
      <c r="D13" s="14">
        <v>0</v>
      </c>
      <c r="E13" s="14">
        <v>0</v>
      </c>
      <c r="F13" s="14">
        <v>0</v>
      </c>
      <c r="G13" s="14">
        <v>1967.7470000000001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9">
        <f>SUM(Table25[[#This Row],[150 | 70]:[170 | 70]])</f>
        <v>15587.419019999999</v>
      </c>
    </row>
    <row r="14" spans="1:15" x14ac:dyDescent="0.35">
      <c r="A14" s="4" t="s">
        <v>32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9757.8169999999991</v>
      </c>
      <c r="K14" s="14">
        <v>0</v>
      </c>
      <c r="L14" s="14">
        <v>0</v>
      </c>
      <c r="M14" s="14">
        <v>0</v>
      </c>
      <c r="N14" s="14">
        <v>0</v>
      </c>
      <c r="O14" s="19">
        <f>SUM(Table25[[#This Row],[150 | 70]:[170 | 70]])</f>
        <v>9757.8169999999991</v>
      </c>
    </row>
    <row r="15" spans="1:15" x14ac:dyDescent="0.35">
      <c r="A15" s="4" t="s">
        <v>48</v>
      </c>
      <c r="B15" s="14">
        <v>13000</v>
      </c>
      <c r="C15" s="14">
        <v>1500</v>
      </c>
      <c r="D15" s="14">
        <v>0</v>
      </c>
      <c r="E15" s="14">
        <v>0</v>
      </c>
      <c r="F15" s="14">
        <v>3000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9">
        <f>SUM(Table25[[#This Row],[150 | 70]:[170 | 70]])</f>
        <v>17500</v>
      </c>
    </row>
    <row r="16" spans="1:15" x14ac:dyDescent="0.35">
      <c r="A16" s="4" t="s">
        <v>52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12800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9">
        <f>SUM(Table25[[#This Row],[150 | 70]:[170 | 70]])</f>
        <v>12800</v>
      </c>
    </row>
    <row r="17" spans="1:15" x14ac:dyDescent="0.35">
      <c r="A17" s="4" t="s">
        <v>55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5600</v>
      </c>
      <c r="L17" s="14">
        <v>0</v>
      </c>
      <c r="M17" s="14">
        <v>0</v>
      </c>
      <c r="N17" s="14">
        <v>0</v>
      </c>
      <c r="O17" s="19">
        <f>SUM(Table25[[#This Row],[150 | 70]:[170 | 70]])</f>
        <v>5600</v>
      </c>
    </row>
    <row r="18" spans="1:15" x14ac:dyDescent="0.35">
      <c r="A18" s="4" t="s">
        <v>59</v>
      </c>
      <c r="B18" s="14">
        <v>0</v>
      </c>
      <c r="C18" s="14">
        <v>48066.667000000001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9">
        <f>SUM(Table25[[#This Row],[150 | 70]:[170 | 70]])</f>
        <v>48066.667000000001</v>
      </c>
    </row>
    <row r="19" spans="1:15" x14ac:dyDescent="0.35">
      <c r="A19" s="4" t="s">
        <v>62</v>
      </c>
      <c r="B19" s="14">
        <v>0</v>
      </c>
      <c r="C19" s="14">
        <v>0</v>
      </c>
      <c r="D19" s="14">
        <v>599.39296999999999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4616.1350000000002</v>
      </c>
      <c r="K19" s="14">
        <v>0</v>
      </c>
      <c r="L19" s="14">
        <v>0</v>
      </c>
      <c r="M19" s="14">
        <v>0</v>
      </c>
      <c r="N19" s="14">
        <v>0</v>
      </c>
      <c r="O19" s="19">
        <f>SUM(Table25[[#This Row],[150 | 70]:[170 | 70]])</f>
        <v>5215.5279700000001</v>
      </c>
    </row>
    <row r="20" spans="1:15" x14ac:dyDescent="0.35">
      <c r="A20" s="4" t="s">
        <v>69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6800</v>
      </c>
      <c r="H20" s="14">
        <v>0</v>
      </c>
      <c r="I20" s="14">
        <v>0</v>
      </c>
      <c r="J20" s="14">
        <v>1444.691</v>
      </c>
      <c r="K20" s="14">
        <v>0</v>
      </c>
      <c r="L20" s="14">
        <v>0</v>
      </c>
      <c r="M20" s="14">
        <v>0</v>
      </c>
      <c r="N20" s="14">
        <v>0</v>
      </c>
      <c r="O20" s="19">
        <f>SUM(Table25[[#This Row],[150 | 70]:[170 | 70]])</f>
        <v>8244.6910000000007</v>
      </c>
    </row>
    <row r="21" spans="1:15" x14ac:dyDescent="0.35">
      <c r="A21" s="4" t="s">
        <v>71</v>
      </c>
      <c r="B21" s="14">
        <v>3000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9">
        <f>SUM(Table25[[#This Row],[150 | 70]:[170 | 70]])</f>
        <v>3000</v>
      </c>
    </row>
    <row r="22" spans="1:15" x14ac:dyDescent="0.35">
      <c r="A22" s="4" t="s">
        <v>80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30000</v>
      </c>
      <c r="N22" s="14">
        <v>0</v>
      </c>
      <c r="O22" s="19">
        <f>SUM(Table25[[#This Row],[150 | 70]:[170 | 70]])</f>
        <v>30000</v>
      </c>
    </row>
    <row r="23" spans="1:15" x14ac:dyDescent="0.35">
      <c r="A23" s="4" t="s">
        <v>82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2830.7919999999999</v>
      </c>
      <c r="K23" s="14">
        <v>0</v>
      </c>
      <c r="L23" s="14">
        <v>0</v>
      </c>
      <c r="M23" s="14">
        <v>0</v>
      </c>
      <c r="N23" s="14">
        <v>0</v>
      </c>
      <c r="O23" s="19">
        <f>SUM(Table25[[#This Row],[150 | 70]:[170 | 70]])</f>
        <v>2830.7919999999999</v>
      </c>
    </row>
    <row r="24" spans="1:15" x14ac:dyDescent="0.35">
      <c r="A24" s="4" t="s">
        <v>90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1000</v>
      </c>
      <c r="I24" s="14">
        <v>0</v>
      </c>
      <c r="J24" s="14">
        <v>639.99999600000001</v>
      </c>
      <c r="K24" s="14">
        <v>0</v>
      </c>
      <c r="L24" s="14">
        <v>0</v>
      </c>
      <c r="M24" s="14">
        <v>0</v>
      </c>
      <c r="N24" s="14">
        <v>12449.999994</v>
      </c>
      <c r="O24" s="19">
        <f>SUM(Table25[[#This Row],[150 | 70]:[170 | 70]])</f>
        <v>14089.99999</v>
      </c>
    </row>
    <row r="25" spans="1:15" x14ac:dyDescent="0.35">
      <c r="A25" s="4" t="s">
        <v>92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12277.8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9">
        <f>SUM(Table25[[#This Row],[150 | 70]:[170 | 70]])</f>
        <v>12277.8</v>
      </c>
    </row>
    <row r="26" spans="1:15" x14ac:dyDescent="0.35">
      <c r="A26" s="4" t="s">
        <v>105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50000</v>
      </c>
      <c r="N26" s="14">
        <v>0</v>
      </c>
      <c r="O26" s="19">
        <f>SUM(Table25[[#This Row],[150 | 70]:[170 | 70]])</f>
        <v>50000</v>
      </c>
    </row>
    <row r="27" spans="1:15" x14ac:dyDescent="0.35">
      <c r="A27" s="4" t="s">
        <v>116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1290</v>
      </c>
      <c r="L27" s="14">
        <v>2970.5140000000001</v>
      </c>
      <c r="M27" s="14">
        <v>0</v>
      </c>
      <c r="N27" s="14">
        <v>15201</v>
      </c>
      <c r="O27" s="19">
        <f>SUM(Table25[[#This Row],[150 | 70]:[170 | 70]])</f>
        <v>19461.513999999999</v>
      </c>
    </row>
    <row r="28" spans="1:15" x14ac:dyDescent="0.35">
      <c r="A28" s="5" t="s">
        <v>119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-156.95590999999999</v>
      </c>
      <c r="H28" s="14">
        <v>0</v>
      </c>
      <c r="I28" s="14">
        <v>0</v>
      </c>
      <c r="J28" s="14">
        <v>6731.02</v>
      </c>
      <c r="K28" s="14">
        <v>0</v>
      </c>
      <c r="L28" s="14">
        <v>0</v>
      </c>
      <c r="M28" s="14">
        <v>0</v>
      </c>
      <c r="N28" s="14">
        <v>0</v>
      </c>
      <c r="O28" s="19">
        <f>SUM(Table25[[#This Row],[150 | 70]:[170 | 70]])</f>
        <v>6574.0640900000008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32"/>
  <sheetViews>
    <sheetView tabSelected="1" zoomScale="70" workbookViewId="0">
      <pane xSplit="1" ySplit="1" topLeftCell="B11" activePane="bottomRight" state="frozen"/>
      <selection pane="topRight"/>
      <selection pane="bottomLeft"/>
      <selection pane="bottomRight" activeCell="F41" sqref="F41"/>
    </sheetView>
  </sheetViews>
  <sheetFormatPr defaultRowHeight="14.5" x14ac:dyDescent="0.35"/>
  <cols>
    <col min="1" max="1" width="50" customWidth="1"/>
    <col min="2" max="16" width="10" customWidth="1"/>
  </cols>
  <sheetData>
    <row r="1" spans="1:17" x14ac:dyDescent="0.35">
      <c r="A1" s="1" t="s">
        <v>1</v>
      </c>
      <c r="B1" s="2" t="s">
        <v>245</v>
      </c>
      <c r="C1" s="2" t="s">
        <v>281</v>
      </c>
      <c r="D1" s="2" t="s">
        <v>282</v>
      </c>
      <c r="E1" s="2" t="s">
        <v>305</v>
      </c>
      <c r="F1" s="2" t="s">
        <v>283</v>
      </c>
      <c r="G1" s="2" t="s">
        <v>284</v>
      </c>
      <c r="H1" s="2" t="s">
        <v>285</v>
      </c>
      <c r="I1" s="2" t="s">
        <v>286</v>
      </c>
      <c r="J1" s="2" t="s">
        <v>302</v>
      </c>
      <c r="K1" s="2" t="s">
        <v>260</v>
      </c>
      <c r="L1" s="2" t="s">
        <v>303</v>
      </c>
      <c r="M1" s="2" t="s">
        <v>275</v>
      </c>
      <c r="N1" s="2" t="s">
        <v>288</v>
      </c>
      <c r="O1" s="2" t="s">
        <v>278</v>
      </c>
      <c r="P1" s="3" t="s">
        <v>289</v>
      </c>
      <c r="Q1" s="2" t="s">
        <v>120</v>
      </c>
    </row>
    <row r="2" spans="1:17" x14ac:dyDescent="0.35">
      <c r="A2" s="4" t="s">
        <v>3</v>
      </c>
      <c r="B2" s="14">
        <v>0</v>
      </c>
      <c r="C2" s="14">
        <v>-86.252269999999996</v>
      </c>
      <c r="D2" s="14">
        <v>0</v>
      </c>
      <c r="E2" s="14">
        <v>0</v>
      </c>
      <c r="F2" s="14">
        <v>0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9">
        <f>SUM(Table26[[#This Row],[150 | 70]:[170 | 70]])</f>
        <v>-86.252269999999996</v>
      </c>
    </row>
    <row r="3" spans="1:17" x14ac:dyDescent="0.35">
      <c r="A3" s="4" t="s">
        <v>4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4">
        <v>43348</v>
      </c>
      <c r="J3" s="14">
        <v>-243.42400000000001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9">
        <f>SUM(Table26[[#This Row],[150 | 70]:[170 | 70]])</f>
        <v>43104.576000000001</v>
      </c>
    </row>
    <row r="4" spans="1:17" x14ac:dyDescent="0.35">
      <c r="A4" s="4" t="s">
        <v>5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16000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9">
        <f>SUM(Table26[[#This Row],[150 | 70]:[170 | 70]])</f>
        <v>16000</v>
      </c>
    </row>
    <row r="5" spans="1:17" x14ac:dyDescent="0.35">
      <c r="A5" s="4" t="s">
        <v>6</v>
      </c>
      <c r="B5" s="14">
        <v>0</v>
      </c>
      <c r="C5" s="14">
        <v>0</v>
      </c>
      <c r="D5" s="14">
        <v>-0.54800000000000004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9">
        <f>SUM(Table26[[#This Row],[150 | 70]:[170 | 70]])</f>
        <v>-0.54800000000000004</v>
      </c>
    </row>
    <row r="6" spans="1:17" x14ac:dyDescent="0.35">
      <c r="A6" s="4" t="s">
        <v>11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9000</v>
      </c>
      <c r="M6" s="14">
        <v>0</v>
      </c>
      <c r="N6" s="14">
        <v>0</v>
      </c>
      <c r="O6" s="14">
        <v>0</v>
      </c>
      <c r="P6" s="14">
        <v>0</v>
      </c>
      <c r="Q6" s="19">
        <f>SUM(Table26[[#This Row],[150 | 70]:[170 | 70]])</f>
        <v>9000</v>
      </c>
    </row>
    <row r="7" spans="1:17" x14ac:dyDescent="0.35">
      <c r="A7" s="4" t="s">
        <v>12</v>
      </c>
      <c r="B7" s="14">
        <v>0</v>
      </c>
      <c r="C7" s="14">
        <v>12869.946840000001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9">
        <f>SUM(Table26[[#This Row],[150 | 70]:[170 | 70]])</f>
        <v>12869.946840000001</v>
      </c>
    </row>
    <row r="8" spans="1:17" x14ac:dyDescent="0.35">
      <c r="A8" s="4" t="s">
        <v>13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30219.119999999999</v>
      </c>
      <c r="O8" s="14">
        <v>0</v>
      </c>
      <c r="P8" s="14">
        <v>0</v>
      </c>
      <c r="Q8" s="19">
        <f>SUM(Table26[[#This Row],[150 | 70]:[170 | 70]])</f>
        <v>30219.119999999999</v>
      </c>
    </row>
    <row r="9" spans="1:17" x14ac:dyDescent="0.35">
      <c r="A9" s="4" t="s">
        <v>14</v>
      </c>
      <c r="B9" s="14">
        <v>0</v>
      </c>
      <c r="C9" s="14">
        <v>842.25900000000001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9">
        <f>SUM(Table26[[#This Row],[150 | 70]:[170 | 70]])</f>
        <v>842.25900000000001</v>
      </c>
    </row>
    <row r="10" spans="1:17" x14ac:dyDescent="0.35">
      <c r="A10" s="4" t="s">
        <v>25</v>
      </c>
      <c r="B10" s="14">
        <v>0</v>
      </c>
      <c r="C10" s="14">
        <v>4000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9">
        <f>SUM(Table26[[#This Row],[150 | 70]:[170 | 70]])</f>
        <v>4000</v>
      </c>
    </row>
    <row r="11" spans="1:17" x14ac:dyDescent="0.35">
      <c r="A11" s="4" t="s">
        <v>27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5100</v>
      </c>
      <c r="N11" s="14">
        <v>0</v>
      </c>
      <c r="O11" s="14">
        <v>0</v>
      </c>
      <c r="P11" s="14">
        <v>0</v>
      </c>
      <c r="Q11" s="19">
        <f>SUM(Table26[[#This Row],[150 | 70]:[170 | 70]])</f>
        <v>5100</v>
      </c>
    </row>
    <row r="12" spans="1:17" x14ac:dyDescent="0.35">
      <c r="A12" s="4" t="s">
        <v>30</v>
      </c>
      <c r="B12" s="14">
        <v>0</v>
      </c>
      <c r="C12" s="14">
        <v>0</v>
      </c>
      <c r="D12" s="14">
        <v>15000</v>
      </c>
      <c r="E12" s="14">
        <v>0</v>
      </c>
      <c r="F12" s="14">
        <v>4000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9">
        <f>SUM(Table26[[#This Row],[150 | 70]:[170 | 70]])</f>
        <v>19000</v>
      </c>
    </row>
    <row r="13" spans="1:17" x14ac:dyDescent="0.35">
      <c r="A13" s="4" t="s">
        <v>31</v>
      </c>
      <c r="B13" s="14">
        <v>0</v>
      </c>
      <c r="C13" s="14">
        <v>7181.9129999999996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3164.009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9">
        <f>SUM(Table26[[#This Row],[150 | 70]:[170 | 70]])</f>
        <v>10345.921999999999</v>
      </c>
    </row>
    <row r="14" spans="1:17" x14ac:dyDescent="0.35">
      <c r="A14" s="4" t="s">
        <v>32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7986.2550199999996</v>
      </c>
      <c r="O14" s="14">
        <v>0</v>
      </c>
      <c r="P14" s="14">
        <v>0</v>
      </c>
      <c r="Q14" s="19">
        <f>SUM(Table26[[#This Row],[150 | 70]:[170 | 70]])</f>
        <v>7986.2550199999996</v>
      </c>
    </row>
    <row r="15" spans="1:17" x14ac:dyDescent="0.35">
      <c r="A15" s="4" t="s">
        <v>48</v>
      </c>
      <c r="B15" s="14">
        <v>17000</v>
      </c>
      <c r="C15" s="14">
        <v>2700</v>
      </c>
      <c r="D15" s="14">
        <v>0</v>
      </c>
      <c r="E15" s="14">
        <v>0</v>
      </c>
      <c r="F15" s="14">
        <v>0</v>
      </c>
      <c r="G15" s="14">
        <v>0</v>
      </c>
      <c r="H15" s="14">
        <v>7000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9">
        <f>SUM(Table26[[#This Row],[150 | 70]:[170 | 70]])</f>
        <v>26700</v>
      </c>
    </row>
    <row r="16" spans="1:17" x14ac:dyDescent="0.35">
      <c r="A16" s="4" t="s">
        <v>52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24700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9">
        <f>SUM(Table26[[#This Row],[150 | 70]:[170 | 70]])</f>
        <v>24700</v>
      </c>
    </row>
    <row r="17" spans="1:17" x14ac:dyDescent="0.35">
      <c r="A17" s="4" t="s">
        <v>56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769.24514999999997</v>
      </c>
      <c r="M17" s="14">
        <v>0</v>
      </c>
      <c r="N17" s="14">
        <v>0</v>
      </c>
      <c r="O17" s="14">
        <v>0</v>
      </c>
      <c r="P17" s="14">
        <v>0</v>
      </c>
      <c r="Q17" s="19">
        <f>SUM(Table26[[#This Row],[150 | 70]:[170 | 70]])</f>
        <v>769.24514999999997</v>
      </c>
    </row>
    <row r="18" spans="1:17" x14ac:dyDescent="0.35">
      <c r="A18" s="4" t="s">
        <v>59</v>
      </c>
      <c r="B18" s="14">
        <v>0</v>
      </c>
      <c r="C18" s="14">
        <v>59083.661999999997</v>
      </c>
      <c r="D18" s="14">
        <v>0</v>
      </c>
      <c r="E18" s="14">
        <v>3000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9">
        <f>SUM(Table26[[#This Row],[150 | 70]:[170 | 70]])</f>
        <v>62083.661999999997</v>
      </c>
    </row>
    <row r="19" spans="1:17" x14ac:dyDescent="0.35">
      <c r="A19" s="4" t="s">
        <v>62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465.21300000000002</v>
      </c>
      <c r="O19" s="14">
        <v>0</v>
      </c>
      <c r="P19" s="14">
        <v>0</v>
      </c>
      <c r="Q19" s="19">
        <f>SUM(Table26[[#This Row],[150 | 70]:[170 | 70]])</f>
        <v>465.21300000000002</v>
      </c>
    </row>
    <row r="20" spans="1:17" x14ac:dyDescent="0.35">
      <c r="A20" s="4" t="s">
        <v>68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45000</v>
      </c>
      <c r="O20" s="14">
        <v>0</v>
      </c>
      <c r="P20" s="14">
        <v>0</v>
      </c>
      <c r="Q20" s="19">
        <f>SUM(Table26[[#This Row],[150 | 70]:[170 | 70]])</f>
        <v>45000</v>
      </c>
    </row>
    <row r="21" spans="1:17" x14ac:dyDescent="0.35">
      <c r="A21" s="4" t="s">
        <v>69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8052.5</v>
      </c>
      <c r="J21" s="14">
        <v>0</v>
      </c>
      <c r="K21" s="14">
        <v>0</v>
      </c>
      <c r="L21" s="14">
        <v>2000</v>
      </c>
      <c r="M21" s="14">
        <v>0</v>
      </c>
      <c r="N21" s="14">
        <v>0</v>
      </c>
      <c r="O21" s="14">
        <v>0</v>
      </c>
      <c r="P21" s="14">
        <v>0</v>
      </c>
      <c r="Q21" s="19">
        <f>SUM(Table26[[#This Row],[150 | 70]:[170 | 70]])</f>
        <v>10052.5</v>
      </c>
    </row>
    <row r="22" spans="1:17" x14ac:dyDescent="0.35">
      <c r="A22" s="4" t="s">
        <v>71</v>
      </c>
      <c r="B22" s="14">
        <v>6000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9">
        <f>SUM(Table26[[#This Row],[150 | 70]:[170 | 70]])</f>
        <v>6000</v>
      </c>
    </row>
    <row r="23" spans="1:17" x14ac:dyDescent="0.35">
      <c r="A23" s="4" t="s">
        <v>80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20000</v>
      </c>
      <c r="P23" s="14">
        <v>0</v>
      </c>
      <c r="Q23" s="19">
        <f>SUM(Table26[[#This Row],[150 | 70]:[170 | 70]])</f>
        <v>20000</v>
      </c>
    </row>
    <row r="24" spans="1:17" x14ac:dyDescent="0.35">
      <c r="A24" s="4" t="s">
        <v>82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10551.77</v>
      </c>
      <c r="O24" s="14">
        <v>0</v>
      </c>
      <c r="P24" s="14">
        <v>0</v>
      </c>
      <c r="Q24" s="19">
        <f>SUM(Table26[[#This Row],[150 | 70]:[170 | 70]])</f>
        <v>10551.77</v>
      </c>
    </row>
    <row r="25" spans="1:17" x14ac:dyDescent="0.35">
      <c r="A25" s="4" t="s">
        <v>90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68931.517000000007</v>
      </c>
      <c r="O25" s="14">
        <v>0</v>
      </c>
      <c r="P25" s="14">
        <v>0</v>
      </c>
      <c r="Q25" s="19">
        <f>SUM(Table26[[#This Row],[150 | 70]:[170 | 70]])</f>
        <v>68931.517000000007</v>
      </c>
    </row>
    <row r="26" spans="1:17" x14ac:dyDescent="0.35">
      <c r="A26" s="4" t="s">
        <v>92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15231.089089999999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9">
        <f>SUM(Table26[[#This Row],[150 | 70]:[170 | 70]])</f>
        <v>15231.089089999999</v>
      </c>
    </row>
    <row r="27" spans="1:17" x14ac:dyDescent="0.35">
      <c r="A27" s="4" t="s">
        <v>95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5000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9">
        <f>SUM(Table26[[#This Row],[150 | 70]:[170 | 70]])</f>
        <v>5000</v>
      </c>
    </row>
    <row r="28" spans="1:17" x14ac:dyDescent="0.35">
      <c r="A28" s="4" t="s">
        <v>98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20000</v>
      </c>
      <c r="O28" s="14">
        <v>0</v>
      </c>
      <c r="P28" s="14">
        <v>0</v>
      </c>
      <c r="Q28" s="19">
        <f>SUM(Table26[[#This Row],[150 | 70]:[170 | 70]])</f>
        <v>20000</v>
      </c>
    </row>
    <row r="29" spans="1:17" x14ac:dyDescent="0.35">
      <c r="A29" s="4" t="s">
        <v>101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105293.245</v>
      </c>
      <c r="O29" s="14">
        <v>0</v>
      </c>
      <c r="P29" s="14">
        <v>0</v>
      </c>
      <c r="Q29" s="19">
        <f>SUM(Table26[[#This Row],[150 | 70]:[170 | 70]])</f>
        <v>105293.245</v>
      </c>
    </row>
    <row r="30" spans="1:17" x14ac:dyDescent="0.35">
      <c r="A30" s="4" t="s">
        <v>105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51600</v>
      </c>
      <c r="P30" s="14">
        <v>0</v>
      </c>
      <c r="Q30" s="19">
        <f>SUM(Table26[[#This Row],[150 | 70]:[170 | 70]])</f>
        <v>51600</v>
      </c>
    </row>
    <row r="31" spans="1:17" x14ac:dyDescent="0.35">
      <c r="A31" s="4" t="s">
        <v>116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5000</v>
      </c>
      <c r="Q31" s="19">
        <f>SUM(Table26[[#This Row],[150 | 70]:[170 | 70]])</f>
        <v>5000</v>
      </c>
    </row>
    <row r="32" spans="1:17" x14ac:dyDescent="0.35">
      <c r="A32" s="5" t="s">
        <v>119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3672</v>
      </c>
      <c r="M32" s="14">
        <v>0</v>
      </c>
      <c r="N32" s="14">
        <v>0</v>
      </c>
      <c r="O32" s="14">
        <v>0</v>
      </c>
      <c r="P32" s="14">
        <v>0</v>
      </c>
      <c r="Q32" s="19">
        <f>SUM(Table26[[#This Row],[150 | 70]:[170 | 70]])</f>
        <v>3672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1"/>
  <sheetViews>
    <sheetView zoomScale="70" workbookViewId="0">
      <pane xSplit="1" ySplit="1" topLeftCell="B2" activePane="bottomRight" state="frozen"/>
      <selection pane="topRight"/>
      <selection pane="bottomLeft"/>
      <selection pane="bottomRight" activeCell="G39" sqref="G39"/>
    </sheetView>
  </sheetViews>
  <sheetFormatPr defaultRowHeight="14.5" x14ac:dyDescent="0.35"/>
  <cols>
    <col min="1" max="1" width="50" customWidth="1"/>
    <col min="2" max="15" width="10" customWidth="1"/>
  </cols>
  <sheetData>
    <row r="1" spans="1:16" x14ac:dyDescent="0.35">
      <c r="A1" s="1" t="s">
        <v>1</v>
      </c>
      <c r="B1" s="2" t="s">
        <v>245</v>
      </c>
      <c r="C1" s="2" t="s">
        <v>281</v>
      </c>
      <c r="D1" s="2" t="s">
        <v>282</v>
      </c>
      <c r="E1" s="2" t="s">
        <v>283</v>
      </c>
      <c r="F1" s="2" t="s">
        <v>284</v>
      </c>
      <c r="G1" s="2" t="s">
        <v>285</v>
      </c>
      <c r="H1" s="2" t="s">
        <v>286</v>
      </c>
      <c r="I1" s="2" t="s">
        <v>260</v>
      </c>
      <c r="J1" s="2" t="s">
        <v>287</v>
      </c>
      <c r="K1" s="2" t="s">
        <v>275</v>
      </c>
      <c r="L1" s="2" t="s">
        <v>288</v>
      </c>
      <c r="M1" s="2" t="s">
        <v>278</v>
      </c>
      <c r="N1" s="2" t="s">
        <v>264</v>
      </c>
      <c r="O1" s="3" t="s">
        <v>289</v>
      </c>
      <c r="P1" s="2" t="s">
        <v>120</v>
      </c>
    </row>
    <row r="2" spans="1:16" x14ac:dyDescent="0.35">
      <c r="A2" s="4" t="s">
        <v>5</v>
      </c>
      <c r="B2" s="14">
        <v>0</v>
      </c>
      <c r="C2" s="14">
        <v>0</v>
      </c>
      <c r="D2" s="14">
        <v>0</v>
      </c>
      <c r="E2" s="14">
        <v>0</v>
      </c>
      <c r="F2" s="14">
        <v>0</v>
      </c>
      <c r="G2" s="14">
        <v>0</v>
      </c>
      <c r="H2" s="14">
        <v>0</v>
      </c>
      <c r="I2" s="14">
        <v>20000</v>
      </c>
      <c r="J2" s="14">
        <v>0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9">
        <f>SUM(Table27[[#This Row],[150 | 70]:[170 | 70]])</f>
        <v>20000</v>
      </c>
    </row>
    <row r="3" spans="1:16" x14ac:dyDescent="0.35">
      <c r="A3" s="4" t="s">
        <v>11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  <c r="J3" s="14">
        <v>3960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9">
        <f>SUM(Table27[[#This Row],[150 | 70]:[170 | 70]])</f>
        <v>3960</v>
      </c>
    </row>
    <row r="4" spans="1:16" x14ac:dyDescent="0.35">
      <c r="A4" s="4" t="s">
        <v>12</v>
      </c>
      <c r="B4" s="14">
        <v>0</v>
      </c>
      <c r="C4" s="14">
        <v>18527.706999999999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9">
        <f>SUM(Table27[[#This Row],[150 | 70]:[170 | 70]])</f>
        <v>18527.706999999999</v>
      </c>
    </row>
    <row r="5" spans="1:16" x14ac:dyDescent="0.35">
      <c r="A5" s="4" t="s">
        <v>13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28700</v>
      </c>
      <c r="M5" s="14">
        <v>0</v>
      </c>
      <c r="N5" s="14">
        <v>0</v>
      </c>
      <c r="O5" s="14">
        <v>0</v>
      </c>
      <c r="P5" s="19">
        <f>SUM(Table27[[#This Row],[150 | 70]:[170 | 70]])</f>
        <v>28700</v>
      </c>
    </row>
    <row r="6" spans="1:16" x14ac:dyDescent="0.35">
      <c r="A6" s="4" t="s">
        <v>14</v>
      </c>
      <c r="B6" s="14">
        <v>0</v>
      </c>
      <c r="C6" s="14">
        <v>1649.17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9">
        <f>SUM(Table27[[#This Row],[150 | 70]:[170 | 70]])</f>
        <v>1649.17</v>
      </c>
    </row>
    <row r="7" spans="1:16" x14ac:dyDescent="0.35">
      <c r="A7" s="4" t="s">
        <v>25</v>
      </c>
      <c r="B7" s="14">
        <v>0</v>
      </c>
      <c r="C7" s="14">
        <v>4000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9">
        <f>SUM(Table27[[#This Row],[150 | 70]:[170 | 70]])</f>
        <v>4000</v>
      </c>
    </row>
    <row r="8" spans="1:16" x14ac:dyDescent="0.35">
      <c r="A8" s="4" t="s">
        <v>27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4231.5169999999998</v>
      </c>
      <c r="L8" s="14">
        <v>0</v>
      </c>
      <c r="M8" s="14">
        <v>0</v>
      </c>
      <c r="N8" s="14">
        <v>0</v>
      </c>
      <c r="O8" s="14">
        <v>0</v>
      </c>
      <c r="P8" s="19">
        <f>SUM(Table27[[#This Row],[150 | 70]:[170 | 70]])</f>
        <v>4231.5169999999998</v>
      </c>
    </row>
    <row r="9" spans="1:16" x14ac:dyDescent="0.35">
      <c r="A9" s="4" t="s">
        <v>30</v>
      </c>
      <c r="B9" s="14">
        <v>0</v>
      </c>
      <c r="C9" s="14">
        <v>0</v>
      </c>
      <c r="D9" s="14">
        <v>40000</v>
      </c>
      <c r="E9" s="14">
        <v>9000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9">
        <f>SUM(Table27[[#This Row],[150 | 70]:[170 | 70]])</f>
        <v>49000</v>
      </c>
    </row>
    <row r="10" spans="1:16" x14ac:dyDescent="0.35">
      <c r="A10" s="4" t="s">
        <v>31</v>
      </c>
      <c r="B10" s="14">
        <v>0</v>
      </c>
      <c r="C10" s="14">
        <v>7023.4415900000004</v>
      </c>
      <c r="D10" s="14">
        <v>0</v>
      </c>
      <c r="E10" s="14">
        <v>0</v>
      </c>
      <c r="F10" s="14">
        <v>0</v>
      </c>
      <c r="G10" s="14">
        <v>0</v>
      </c>
      <c r="H10" s="14">
        <v>716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9">
        <f>SUM(Table27[[#This Row],[150 | 70]:[170 | 70]])</f>
        <v>7739.4415900000004</v>
      </c>
    </row>
    <row r="11" spans="1:16" x14ac:dyDescent="0.35">
      <c r="A11" s="4" t="s">
        <v>32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11109.444</v>
      </c>
      <c r="M11" s="14">
        <v>0</v>
      </c>
      <c r="N11" s="14">
        <v>0</v>
      </c>
      <c r="O11" s="14">
        <v>0</v>
      </c>
      <c r="P11" s="19">
        <f>SUM(Table27[[#This Row],[150 | 70]:[170 | 70]])</f>
        <v>11109.444</v>
      </c>
    </row>
    <row r="12" spans="1:16" x14ac:dyDescent="0.35">
      <c r="A12" s="4" t="s">
        <v>48</v>
      </c>
      <c r="B12" s="14">
        <v>30000</v>
      </c>
      <c r="C12" s="14">
        <v>1500</v>
      </c>
      <c r="D12" s="14">
        <v>0</v>
      </c>
      <c r="E12" s="14">
        <v>0</v>
      </c>
      <c r="F12" s="14">
        <v>0</v>
      </c>
      <c r="G12" s="14">
        <v>3549.2750000000001</v>
      </c>
      <c r="H12" s="14">
        <v>5000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9">
        <f>SUM(Table27[[#This Row],[150 | 70]:[170 | 70]])</f>
        <v>40049.275000000001</v>
      </c>
    </row>
    <row r="13" spans="1:16" x14ac:dyDescent="0.35">
      <c r="A13" s="4" t="s">
        <v>51</v>
      </c>
      <c r="B13" s="14">
        <v>0</v>
      </c>
      <c r="C13" s="14">
        <v>0</v>
      </c>
      <c r="D13" s="14">
        <v>0</v>
      </c>
      <c r="E13" s="14">
        <v>3623.5880000000002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9">
        <f>SUM(Table27[[#This Row],[150 | 70]:[170 | 70]])</f>
        <v>3623.5880000000002</v>
      </c>
    </row>
    <row r="14" spans="1:16" x14ac:dyDescent="0.35">
      <c r="A14" s="4" t="s">
        <v>52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17750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9">
        <f>SUM(Table27[[#This Row],[150 | 70]:[170 | 70]])</f>
        <v>17750</v>
      </c>
    </row>
    <row r="15" spans="1:16" x14ac:dyDescent="0.35">
      <c r="A15" s="4" t="s">
        <v>57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15000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9">
        <f>SUM(Table27[[#This Row],[150 | 70]:[170 | 70]])</f>
        <v>15000</v>
      </c>
    </row>
    <row r="16" spans="1:16" x14ac:dyDescent="0.35">
      <c r="A16" s="4" t="s">
        <v>59</v>
      </c>
      <c r="B16" s="14">
        <v>0</v>
      </c>
      <c r="C16" s="14">
        <v>84000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9">
        <f>SUM(Table27[[#This Row],[150 | 70]:[170 | 70]])</f>
        <v>84000</v>
      </c>
    </row>
    <row r="17" spans="1:16" x14ac:dyDescent="0.35">
      <c r="A17" s="4" t="s">
        <v>62</v>
      </c>
      <c r="B17" s="14">
        <v>0</v>
      </c>
      <c r="C17" s="14">
        <v>0</v>
      </c>
      <c r="D17" s="14">
        <v>1500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3159.203</v>
      </c>
      <c r="M17" s="14">
        <v>0</v>
      </c>
      <c r="N17" s="14">
        <v>0</v>
      </c>
      <c r="O17" s="14">
        <v>13080.897574000001</v>
      </c>
      <c r="P17" s="19">
        <f>SUM(Table27[[#This Row],[150 | 70]:[170 | 70]])</f>
        <v>17740.100574</v>
      </c>
    </row>
    <row r="18" spans="1:16" x14ac:dyDescent="0.35">
      <c r="A18" s="4" t="s">
        <v>68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45611.306997</v>
      </c>
      <c r="M18" s="14">
        <v>0</v>
      </c>
      <c r="N18" s="14">
        <v>0</v>
      </c>
      <c r="O18" s="14">
        <v>0</v>
      </c>
      <c r="P18" s="19">
        <f>SUM(Table27[[#This Row],[150 | 70]:[170 | 70]])</f>
        <v>45611.306997</v>
      </c>
    </row>
    <row r="19" spans="1:16" x14ac:dyDescent="0.35">
      <c r="A19" s="4" t="s">
        <v>69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7575.5</v>
      </c>
      <c r="I19" s="14">
        <v>0</v>
      </c>
      <c r="J19" s="14">
        <v>2300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9">
        <f>SUM(Table27[[#This Row],[150 | 70]:[170 | 70]])</f>
        <v>9875.5</v>
      </c>
    </row>
    <row r="20" spans="1:16" x14ac:dyDescent="0.35">
      <c r="A20" s="4" t="s">
        <v>71</v>
      </c>
      <c r="B20" s="14">
        <v>3000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9">
        <f>SUM(Table27[[#This Row],[150 | 70]:[170 | 70]])</f>
        <v>3000</v>
      </c>
    </row>
    <row r="21" spans="1:16" x14ac:dyDescent="0.35">
      <c r="A21" s="4" t="s">
        <v>79</v>
      </c>
      <c r="B21" s="14">
        <v>0</v>
      </c>
      <c r="C21" s="14">
        <v>0</v>
      </c>
      <c r="D21" s="14">
        <v>3000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9">
        <f>SUM(Table27[[#This Row],[150 | 70]:[170 | 70]])</f>
        <v>3000</v>
      </c>
    </row>
    <row r="22" spans="1:16" x14ac:dyDescent="0.35">
      <c r="A22" s="4" t="s">
        <v>80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25000</v>
      </c>
      <c r="N22" s="14">
        <v>0</v>
      </c>
      <c r="O22" s="14">
        <v>0</v>
      </c>
      <c r="P22" s="19">
        <f>SUM(Table27[[#This Row],[150 | 70]:[170 | 70]])</f>
        <v>25000</v>
      </c>
    </row>
    <row r="23" spans="1:16" x14ac:dyDescent="0.35">
      <c r="A23" s="4" t="s">
        <v>82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7200</v>
      </c>
      <c r="M23" s="14">
        <v>0</v>
      </c>
      <c r="N23" s="14">
        <v>0</v>
      </c>
      <c r="O23" s="14">
        <v>0</v>
      </c>
      <c r="P23" s="19">
        <f>SUM(Table27[[#This Row],[150 | 70]:[170 | 70]])</f>
        <v>7200</v>
      </c>
    </row>
    <row r="24" spans="1:16" x14ac:dyDescent="0.35">
      <c r="A24" s="4" t="s">
        <v>92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11491.11024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9">
        <f>SUM(Table27[[#This Row],[150 | 70]:[170 | 70]])</f>
        <v>11491.11024</v>
      </c>
    </row>
    <row r="25" spans="1:16" x14ac:dyDescent="0.35">
      <c r="A25" s="4" t="s">
        <v>95</v>
      </c>
      <c r="B25" s="14">
        <v>0</v>
      </c>
      <c r="C25" s="14">
        <v>0</v>
      </c>
      <c r="D25" s="14">
        <v>0</v>
      </c>
      <c r="E25" s="14">
        <v>0</v>
      </c>
      <c r="F25" s="14">
        <v>5000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9">
        <f>SUM(Table27[[#This Row],[150 | 70]:[170 | 70]])</f>
        <v>5000</v>
      </c>
    </row>
    <row r="26" spans="1:16" x14ac:dyDescent="0.35">
      <c r="A26" s="4" t="s">
        <v>98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20629.240000000002</v>
      </c>
      <c r="M26" s="14">
        <v>0</v>
      </c>
      <c r="N26" s="14">
        <v>0</v>
      </c>
      <c r="O26" s="14">
        <v>0</v>
      </c>
      <c r="P26" s="19">
        <f>SUM(Table27[[#This Row],[150 | 70]:[170 | 70]])</f>
        <v>20629.240000000002</v>
      </c>
    </row>
    <row r="27" spans="1:16" x14ac:dyDescent="0.35">
      <c r="A27" s="4" t="s">
        <v>101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11324.695</v>
      </c>
      <c r="M27" s="14">
        <v>0</v>
      </c>
      <c r="N27" s="14">
        <v>0</v>
      </c>
      <c r="O27" s="14">
        <v>0</v>
      </c>
      <c r="P27" s="19">
        <f>SUM(Table27[[#This Row],[150 | 70]:[170 | 70]])</f>
        <v>11324.695</v>
      </c>
    </row>
    <row r="28" spans="1:16" x14ac:dyDescent="0.35">
      <c r="A28" s="4" t="s">
        <v>103</v>
      </c>
      <c r="B28" s="14">
        <v>0</v>
      </c>
      <c r="C28" s="14">
        <v>430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9">
        <f>SUM(Table27[[#This Row],[150 | 70]:[170 | 70]])</f>
        <v>430</v>
      </c>
    </row>
    <row r="29" spans="1:16" x14ac:dyDescent="0.35">
      <c r="A29" s="4" t="s">
        <v>105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19779.638999999999</v>
      </c>
      <c r="N29" s="14">
        <v>0</v>
      </c>
      <c r="O29" s="14">
        <v>0</v>
      </c>
      <c r="P29" s="19">
        <f>SUM(Table27[[#This Row],[150 | 70]:[170 | 70]])</f>
        <v>19779.638999999999</v>
      </c>
    </row>
    <row r="30" spans="1:16" x14ac:dyDescent="0.35">
      <c r="A30" s="4" t="s">
        <v>116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3152.5</v>
      </c>
      <c r="L30" s="14">
        <v>0</v>
      </c>
      <c r="M30" s="14">
        <v>0</v>
      </c>
      <c r="N30" s="14">
        <v>0</v>
      </c>
      <c r="O30" s="14">
        <v>0</v>
      </c>
      <c r="P30" s="19">
        <f>SUM(Table27[[#This Row],[150 | 70]:[170 | 70]])</f>
        <v>3152.5</v>
      </c>
    </row>
    <row r="31" spans="1:16" x14ac:dyDescent="0.35">
      <c r="A31" s="5" t="s">
        <v>119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14433</v>
      </c>
      <c r="O31" s="14">
        <v>0</v>
      </c>
      <c r="P31" s="19">
        <f>SUM(Table27[[#This Row],[150 | 70]:[170 | 70]])</f>
        <v>14433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workbookViewId="0">
      <pane xSplit="1" ySplit="1" topLeftCell="B2" activePane="bottomRight" state="frozen"/>
      <selection pane="topRight"/>
      <selection pane="bottomLeft"/>
      <selection pane="bottomRight" activeCell="B10" sqref="B10"/>
    </sheetView>
  </sheetViews>
  <sheetFormatPr defaultRowHeight="14.5" x14ac:dyDescent="0.35"/>
  <cols>
    <col min="1" max="1" width="50" customWidth="1"/>
    <col min="2" max="9" width="10" customWidth="1"/>
  </cols>
  <sheetData>
    <row r="1" spans="1:10" x14ac:dyDescent="0.35">
      <c r="A1" s="1" t="s">
        <v>1</v>
      </c>
      <c r="B1" s="2" t="s">
        <v>245</v>
      </c>
      <c r="C1" s="2" t="s">
        <v>246</v>
      </c>
      <c r="D1" s="2" t="s">
        <v>247</v>
      </c>
      <c r="E1" s="2" t="s">
        <v>248</v>
      </c>
      <c r="F1" s="2" t="s">
        <v>249</v>
      </c>
      <c r="G1" s="2" t="s">
        <v>250</v>
      </c>
      <c r="H1" s="2" t="s">
        <v>251</v>
      </c>
      <c r="I1" s="3" t="s">
        <v>252</v>
      </c>
      <c r="J1" s="2" t="s">
        <v>120</v>
      </c>
    </row>
    <row r="2" spans="1:10" x14ac:dyDescent="0.35">
      <c r="A2" s="4" t="s">
        <v>4</v>
      </c>
      <c r="B2" s="14">
        <v>0</v>
      </c>
      <c r="C2" s="14">
        <v>887.33</v>
      </c>
      <c r="D2" s="14">
        <v>4800</v>
      </c>
      <c r="E2" s="14">
        <v>0</v>
      </c>
      <c r="F2" s="14">
        <v>0</v>
      </c>
      <c r="G2" s="14">
        <v>0</v>
      </c>
      <c r="H2" s="14">
        <v>0</v>
      </c>
      <c r="I2" s="15">
        <v>0</v>
      </c>
      <c r="J2" s="18">
        <f>SUM(Table1[[#This Row],[150 | 70]:[192 | 71]])</f>
        <v>5687.33</v>
      </c>
    </row>
    <row r="3" spans="1:10" x14ac:dyDescent="0.35">
      <c r="A3" s="4" t="s">
        <v>9</v>
      </c>
      <c r="B3" s="14">
        <v>0</v>
      </c>
      <c r="C3" s="14">
        <v>0</v>
      </c>
      <c r="D3" s="14">
        <v>870.89599999999996</v>
      </c>
      <c r="E3" s="14">
        <v>0</v>
      </c>
      <c r="F3" s="14">
        <v>0</v>
      </c>
      <c r="G3" s="14">
        <v>0</v>
      </c>
      <c r="H3" s="14">
        <v>0</v>
      </c>
      <c r="I3" s="15">
        <v>0</v>
      </c>
      <c r="J3" s="19">
        <f>SUM(Table1[[#This Row],[150 | 70]:[192 | 71]])</f>
        <v>870.89599999999996</v>
      </c>
    </row>
    <row r="4" spans="1:10" x14ac:dyDescent="0.35">
      <c r="A4" s="4" t="s">
        <v>37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5">
        <v>410</v>
      </c>
      <c r="J4" s="19">
        <f>SUM(Table1[[#This Row],[150 | 70]:[192 | 71]])</f>
        <v>410</v>
      </c>
    </row>
    <row r="5" spans="1:10" x14ac:dyDescent="0.35">
      <c r="A5" s="4" t="s">
        <v>50</v>
      </c>
      <c r="B5" s="14">
        <v>0</v>
      </c>
      <c r="C5" s="14">
        <v>0</v>
      </c>
      <c r="D5" s="14">
        <v>0</v>
      </c>
      <c r="E5" s="14">
        <v>4000</v>
      </c>
      <c r="F5" s="14">
        <v>0</v>
      </c>
      <c r="G5" s="14">
        <v>0</v>
      </c>
      <c r="H5" s="14">
        <v>0</v>
      </c>
      <c r="I5" s="15">
        <v>0</v>
      </c>
      <c r="J5" s="19">
        <f>SUM(Table1[[#This Row],[150 | 70]:[192 | 71]])</f>
        <v>4000</v>
      </c>
    </row>
    <row r="6" spans="1:10" x14ac:dyDescent="0.35">
      <c r="A6" s="4" t="s">
        <v>59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979.5</v>
      </c>
      <c r="H6" s="14">
        <v>7300</v>
      </c>
      <c r="I6" s="15">
        <v>0</v>
      </c>
      <c r="J6" s="19">
        <f>SUM(Table1[[#This Row],[150 | 70]:[192 | 71]])</f>
        <v>8279.5</v>
      </c>
    </row>
    <row r="7" spans="1:10" x14ac:dyDescent="0.35">
      <c r="A7" s="4" t="s">
        <v>69</v>
      </c>
      <c r="B7" s="14">
        <v>0</v>
      </c>
      <c r="C7" s="14">
        <v>0</v>
      </c>
      <c r="D7" s="14">
        <v>6317</v>
      </c>
      <c r="E7" s="14">
        <v>0</v>
      </c>
      <c r="F7" s="14">
        <v>0</v>
      </c>
      <c r="G7" s="14">
        <v>0</v>
      </c>
      <c r="H7" s="14">
        <v>0</v>
      </c>
      <c r="I7" s="15">
        <v>0</v>
      </c>
      <c r="J7" s="19">
        <f>SUM(Table1[[#This Row],[150 | 70]:[192 | 71]])</f>
        <v>6317</v>
      </c>
    </row>
    <row r="8" spans="1:10" x14ac:dyDescent="0.35">
      <c r="A8" s="4" t="s">
        <v>74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180</v>
      </c>
      <c r="H8" s="14">
        <v>0</v>
      </c>
      <c r="I8" s="15">
        <v>0</v>
      </c>
      <c r="J8" s="19">
        <f>SUM(Table1[[#This Row],[150 | 70]:[192 | 71]])</f>
        <v>180</v>
      </c>
    </row>
    <row r="9" spans="1:10" x14ac:dyDescent="0.35">
      <c r="A9" s="4" t="s">
        <v>77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>
        <v>38100</v>
      </c>
      <c r="J9" s="19">
        <f>SUM(Table1[[#This Row],[150 | 70]:[192 | 71]])</f>
        <v>38100</v>
      </c>
    </row>
    <row r="10" spans="1:10" x14ac:dyDescent="0.35">
      <c r="A10" s="4" t="s">
        <v>88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2000</v>
      </c>
      <c r="H10" s="14">
        <v>0</v>
      </c>
      <c r="I10" s="15">
        <v>0</v>
      </c>
      <c r="J10" s="19">
        <f>SUM(Table1[[#This Row],[150 | 70]:[192 | 71]])</f>
        <v>2000</v>
      </c>
    </row>
    <row r="11" spans="1:10" x14ac:dyDescent="0.35">
      <c r="A11" s="4" t="s">
        <v>91</v>
      </c>
      <c r="B11" s="14">
        <v>2070</v>
      </c>
      <c r="C11" s="14">
        <v>0</v>
      </c>
      <c r="D11" s="14">
        <v>2150</v>
      </c>
      <c r="E11" s="14">
        <v>0</v>
      </c>
      <c r="F11" s="14">
        <v>0</v>
      </c>
      <c r="G11" s="14">
        <v>0</v>
      </c>
      <c r="H11" s="14">
        <v>0</v>
      </c>
      <c r="I11" s="15">
        <v>0</v>
      </c>
      <c r="J11" s="19">
        <f>SUM(Table1[[#This Row],[150 | 70]:[192 | 71]])</f>
        <v>4220</v>
      </c>
    </row>
    <row r="12" spans="1:10" x14ac:dyDescent="0.35">
      <c r="A12" s="4" t="s">
        <v>98</v>
      </c>
      <c r="B12" s="14">
        <v>251.80199999999999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>
        <v>0</v>
      </c>
      <c r="J12" s="19">
        <f>SUM(Table1[[#This Row],[150 | 70]:[192 | 71]])</f>
        <v>251.80199999999999</v>
      </c>
    </row>
    <row r="13" spans="1:10" x14ac:dyDescent="0.35">
      <c r="A13" s="4" t="s">
        <v>115</v>
      </c>
      <c r="B13" s="14">
        <v>0</v>
      </c>
      <c r="C13" s="14">
        <v>0</v>
      </c>
      <c r="D13" s="14">
        <v>20034.90451</v>
      </c>
      <c r="E13" s="14">
        <v>0</v>
      </c>
      <c r="F13" s="14">
        <v>0</v>
      </c>
      <c r="G13" s="14">
        <v>0</v>
      </c>
      <c r="H13" s="14">
        <v>0</v>
      </c>
      <c r="I13" s="15">
        <v>0</v>
      </c>
      <c r="J13" s="19">
        <f>SUM(Table1[[#This Row],[150 | 70]:[192 | 71]])</f>
        <v>20034.90451</v>
      </c>
    </row>
    <row r="14" spans="1:10" x14ac:dyDescent="0.35">
      <c r="A14" s="4" t="s">
        <v>118</v>
      </c>
      <c r="B14" s="14">
        <v>0</v>
      </c>
      <c r="C14" s="14">
        <v>0</v>
      </c>
      <c r="D14" s="14">
        <v>0</v>
      </c>
      <c r="E14" s="14">
        <v>0</v>
      </c>
      <c r="F14" s="14">
        <v>10000</v>
      </c>
      <c r="G14" s="14">
        <v>0</v>
      </c>
      <c r="H14" s="14">
        <v>0</v>
      </c>
      <c r="I14" s="15">
        <v>0</v>
      </c>
      <c r="J14" s="19">
        <f>SUM(Table1[[#This Row],[150 | 70]:[192 | 71]])</f>
        <v>10000</v>
      </c>
    </row>
    <row r="15" spans="1:10" x14ac:dyDescent="0.35">
      <c r="A15" s="5" t="s">
        <v>119</v>
      </c>
      <c r="B15" s="16">
        <v>0</v>
      </c>
      <c r="C15" s="16">
        <v>0</v>
      </c>
      <c r="D15" s="16">
        <v>120</v>
      </c>
      <c r="E15" s="16">
        <v>0</v>
      </c>
      <c r="F15" s="16">
        <v>0</v>
      </c>
      <c r="G15" s="16">
        <v>0</v>
      </c>
      <c r="H15" s="16">
        <v>0</v>
      </c>
      <c r="I15" s="17">
        <v>0</v>
      </c>
      <c r="J15" s="19">
        <f>SUM(Table1[[#This Row],[150 | 70]:[192 | 71]])</f>
        <v>120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zoomScale="60" workbookViewId="0">
      <pane xSplit="1" ySplit="1" topLeftCell="B2" activePane="bottomRight" state="frozen"/>
      <selection pane="topRight"/>
      <selection pane="bottomLeft"/>
      <selection pane="bottomRight" activeCell="G33" sqref="G33"/>
    </sheetView>
  </sheetViews>
  <sheetFormatPr defaultRowHeight="14.5" x14ac:dyDescent="0.35"/>
  <cols>
    <col min="1" max="1" width="50" customWidth="1"/>
    <col min="2" max="13" width="10" customWidth="1"/>
  </cols>
  <sheetData>
    <row r="1" spans="1:14" x14ac:dyDescent="0.35">
      <c r="A1" s="1" t="s">
        <v>1</v>
      </c>
      <c r="B1" s="2" t="s">
        <v>245</v>
      </c>
      <c r="C1" s="2" t="s">
        <v>246</v>
      </c>
      <c r="D1" s="2" t="s">
        <v>253</v>
      </c>
      <c r="E1" s="2" t="s">
        <v>247</v>
      </c>
      <c r="F1" s="2" t="s">
        <v>254</v>
      </c>
      <c r="G1" s="2" t="s">
        <v>255</v>
      </c>
      <c r="H1" s="2" t="s">
        <v>256</v>
      </c>
      <c r="I1" s="2" t="s">
        <v>248</v>
      </c>
      <c r="J1" s="2" t="s">
        <v>249</v>
      </c>
      <c r="K1" s="2" t="s">
        <v>250</v>
      </c>
      <c r="L1" s="2" t="s">
        <v>251</v>
      </c>
      <c r="M1" s="3" t="s">
        <v>252</v>
      </c>
      <c r="N1" s="2" t="s">
        <v>120</v>
      </c>
    </row>
    <row r="2" spans="1:14" x14ac:dyDescent="0.35">
      <c r="A2" s="4" t="s">
        <v>4</v>
      </c>
      <c r="B2" s="14">
        <v>0</v>
      </c>
      <c r="C2" s="14">
        <v>1119.3720000000001</v>
      </c>
      <c r="D2" s="14">
        <v>0</v>
      </c>
      <c r="E2" s="14">
        <v>3695.6869999999999</v>
      </c>
      <c r="F2" s="14">
        <v>0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0</v>
      </c>
      <c r="M2" s="14">
        <v>0</v>
      </c>
      <c r="N2" s="18">
        <f>SUM(Table2[[#This Row],[150 | 70]:[192 | 71]])</f>
        <v>4815.0590000000002</v>
      </c>
    </row>
    <row r="3" spans="1:14" x14ac:dyDescent="0.35">
      <c r="A3" s="4" t="s">
        <v>9</v>
      </c>
      <c r="B3" s="14">
        <v>0</v>
      </c>
      <c r="C3" s="14">
        <v>0</v>
      </c>
      <c r="D3" s="14">
        <v>0</v>
      </c>
      <c r="E3" s="14">
        <v>1501.0419999999999</v>
      </c>
      <c r="F3" s="14">
        <v>0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9">
        <f>SUM(Table2[[#This Row],[150 | 70]:[192 | 71]])</f>
        <v>1501.0419999999999</v>
      </c>
    </row>
    <row r="4" spans="1:14" x14ac:dyDescent="0.35">
      <c r="A4" s="4" t="s">
        <v>15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318.23200000000003</v>
      </c>
      <c r="N4" s="19">
        <f>SUM(Table2[[#This Row],[150 | 70]:[192 | 71]])</f>
        <v>318.23200000000003</v>
      </c>
    </row>
    <row r="5" spans="1:14" x14ac:dyDescent="0.35">
      <c r="A5" s="4" t="s">
        <v>27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3000</v>
      </c>
      <c r="L5" s="14">
        <v>0</v>
      </c>
      <c r="M5" s="14">
        <v>0</v>
      </c>
      <c r="N5" s="19">
        <f>SUM(Table2[[#This Row],[150 | 70]:[192 | 71]])</f>
        <v>3000</v>
      </c>
    </row>
    <row r="6" spans="1:14" x14ac:dyDescent="0.35">
      <c r="A6" s="4" t="s">
        <v>28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250</v>
      </c>
      <c r="L6" s="14">
        <v>0</v>
      </c>
      <c r="M6" s="14">
        <v>0</v>
      </c>
      <c r="N6" s="19">
        <f>SUM(Table2[[#This Row],[150 | 70]:[192 | 71]])</f>
        <v>250</v>
      </c>
    </row>
    <row r="7" spans="1:14" x14ac:dyDescent="0.35">
      <c r="A7" s="4" t="s">
        <v>41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700</v>
      </c>
      <c r="L7" s="14">
        <v>0</v>
      </c>
      <c r="M7" s="14">
        <v>0</v>
      </c>
      <c r="N7" s="19">
        <f>SUM(Table2[[#This Row],[150 | 70]:[192 | 71]])</f>
        <v>700</v>
      </c>
    </row>
    <row r="8" spans="1:14" x14ac:dyDescent="0.35">
      <c r="A8" s="4" t="s">
        <v>50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4000</v>
      </c>
      <c r="J8" s="14">
        <v>0</v>
      </c>
      <c r="K8" s="14">
        <v>0</v>
      </c>
      <c r="L8" s="14">
        <v>0</v>
      </c>
      <c r="M8" s="14">
        <v>0</v>
      </c>
      <c r="N8" s="19">
        <f>SUM(Table2[[#This Row],[150 | 70]:[192 | 71]])</f>
        <v>4000</v>
      </c>
    </row>
    <row r="9" spans="1:14" x14ac:dyDescent="0.35">
      <c r="A9" s="4" t="s">
        <v>59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5000</v>
      </c>
      <c r="L9" s="14">
        <v>6000</v>
      </c>
      <c r="M9" s="14">
        <v>0</v>
      </c>
      <c r="N9" s="19">
        <f>SUM(Table2[[#This Row],[150 | 70]:[192 | 71]])</f>
        <v>11000</v>
      </c>
    </row>
    <row r="10" spans="1:14" x14ac:dyDescent="0.35">
      <c r="A10" s="4" t="s">
        <v>62</v>
      </c>
      <c r="B10" s="14">
        <v>5550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15.242000000000001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9">
        <f>SUM(Table2[[#This Row],[150 | 70]:[192 | 71]])</f>
        <v>5565.2420000000002</v>
      </c>
    </row>
    <row r="11" spans="1:14" x14ac:dyDescent="0.35">
      <c r="A11" s="4" t="s">
        <v>69</v>
      </c>
      <c r="B11" s="14">
        <v>0</v>
      </c>
      <c r="C11" s="14">
        <v>0</v>
      </c>
      <c r="D11" s="14">
        <v>0</v>
      </c>
      <c r="E11" s="14">
        <v>12732.045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9">
        <f>SUM(Table2[[#This Row],[150 | 70]:[192 | 71]])</f>
        <v>12732.045</v>
      </c>
    </row>
    <row r="12" spans="1:14" x14ac:dyDescent="0.35">
      <c r="A12" s="4" t="s">
        <v>77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28247.32</v>
      </c>
      <c r="N12" s="19">
        <f>SUM(Table2[[#This Row],[150 | 70]:[192 | 71]])</f>
        <v>28247.32</v>
      </c>
    </row>
    <row r="13" spans="1:14" x14ac:dyDescent="0.35">
      <c r="A13" s="4" t="s">
        <v>90</v>
      </c>
      <c r="B13" s="14">
        <v>1500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9">
        <f>SUM(Table2[[#This Row],[150 | 70]:[192 | 71]])</f>
        <v>1500</v>
      </c>
    </row>
    <row r="14" spans="1:14" x14ac:dyDescent="0.35">
      <c r="A14" s="4" t="s">
        <v>91</v>
      </c>
      <c r="B14" s="14">
        <v>0</v>
      </c>
      <c r="C14" s="14">
        <v>0</v>
      </c>
      <c r="D14" s="14">
        <v>0</v>
      </c>
      <c r="E14" s="14">
        <v>3500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9">
        <f>SUM(Table2[[#This Row],[150 | 70]:[192 | 71]])</f>
        <v>3500</v>
      </c>
    </row>
    <row r="15" spans="1:14" x14ac:dyDescent="0.35">
      <c r="A15" s="4" t="s">
        <v>93</v>
      </c>
      <c r="B15" s="14">
        <v>0</v>
      </c>
      <c r="C15" s="14">
        <v>0</v>
      </c>
      <c r="D15" s="14">
        <v>44.88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9">
        <f>SUM(Table2[[#This Row],[150 | 70]:[192 | 71]])</f>
        <v>44.88</v>
      </c>
    </row>
    <row r="16" spans="1:14" x14ac:dyDescent="0.35">
      <c r="A16" s="4" t="s">
        <v>98</v>
      </c>
      <c r="B16" s="14">
        <v>173.327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140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9">
        <f>SUM(Table2[[#This Row],[150 | 70]:[192 | 71]])</f>
        <v>313.327</v>
      </c>
    </row>
    <row r="17" spans="1:14" x14ac:dyDescent="0.35">
      <c r="A17" s="4" t="s">
        <v>104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6747.4849999999997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9">
        <f>SUM(Table2[[#This Row],[150 | 70]:[192 | 71]])</f>
        <v>6747.4849999999997</v>
      </c>
    </row>
    <row r="18" spans="1:14" x14ac:dyDescent="0.35">
      <c r="A18" s="4" t="s">
        <v>115</v>
      </c>
      <c r="B18" s="14">
        <v>0</v>
      </c>
      <c r="C18" s="14">
        <v>0</v>
      </c>
      <c r="D18" s="14">
        <v>83.5</v>
      </c>
      <c r="E18" s="14">
        <v>20165</v>
      </c>
      <c r="F18" s="14">
        <v>4805</v>
      </c>
      <c r="G18" s="14">
        <v>0</v>
      </c>
      <c r="H18" s="14">
        <v>0</v>
      </c>
      <c r="I18" s="14">
        <v>0</v>
      </c>
      <c r="J18" s="14">
        <v>0</v>
      </c>
      <c r="K18" s="14">
        <v>2030</v>
      </c>
      <c r="L18" s="14">
        <v>0</v>
      </c>
      <c r="M18" s="14">
        <v>0</v>
      </c>
      <c r="N18" s="19">
        <f>SUM(Table2[[#This Row],[150 | 70]:[192 | 71]])</f>
        <v>27083.5</v>
      </c>
    </row>
    <row r="19" spans="1:14" x14ac:dyDescent="0.35">
      <c r="A19" s="4" t="s">
        <v>118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10000</v>
      </c>
      <c r="K19" s="14">
        <v>0</v>
      </c>
      <c r="L19" s="14">
        <v>0</v>
      </c>
      <c r="M19" s="14">
        <v>0</v>
      </c>
      <c r="N19" s="19">
        <f>SUM(Table2[[#This Row],[150 | 70]:[192 | 71]])</f>
        <v>10000</v>
      </c>
    </row>
    <row r="20" spans="1:14" x14ac:dyDescent="0.35">
      <c r="A20" s="5" t="s">
        <v>119</v>
      </c>
      <c r="B20" s="14">
        <v>0</v>
      </c>
      <c r="C20" s="14">
        <v>0</v>
      </c>
      <c r="D20" s="14">
        <v>0</v>
      </c>
      <c r="E20" s="14">
        <v>800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9">
        <f>SUM(Table2[[#This Row],[150 | 70]:[192 | 71]])</f>
        <v>800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"/>
  <sheetViews>
    <sheetView zoomScale="80" workbookViewId="0">
      <pane xSplit="1" ySplit="1" topLeftCell="B2" activePane="bottomRight" state="frozen"/>
      <selection pane="topRight"/>
      <selection pane="bottomLeft"/>
      <selection pane="bottomRight" activeCell="J32" sqref="J32"/>
    </sheetView>
  </sheetViews>
  <sheetFormatPr defaultRowHeight="14.5" x14ac:dyDescent="0.35"/>
  <cols>
    <col min="1" max="1" width="50" customWidth="1"/>
    <col min="2" max="16" width="10" customWidth="1"/>
  </cols>
  <sheetData>
    <row r="1" spans="1:17" x14ac:dyDescent="0.35">
      <c r="A1" s="1" t="s">
        <v>1</v>
      </c>
      <c r="B1" s="2" t="s">
        <v>245</v>
      </c>
      <c r="C1" s="2" t="s">
        <v>257</v>
      </c>
      <c r="D1" s="2" t="s">
        <v>258</v>
      </c>
      <c r="E1" s="2" t="s">
        <v>259</v>
      </c>
      <c r="F1" s="2" t="s">
        <v>260</v>
      </c>
      <c r="G1" s="2" t="s">
        <v>261</v>
      </c>
      <c r="H1" s="2" t="s">
        <v>262</v>
      </c>
      <c r="I1" s="2" t="s">
        <v>263</v>
      </c>
      <c r="J1" s="2" t="s">
        <v>264</v>
      </c>
      <c r="K1" s="2" t="s">
        <v>249</v>
      </c>
      <c r="L1" s="2" t="s">
        <v>265</v>
      </c>
      <c r="M1" s="2" t="s">
        <v>266</v>
      </c>
      <c r="N1" s="2" t="s">
        <v>267</v>
      </c>
      <c r="O1" s="2" t="s">
        <v>268</v>
      </c>
      <c r="P1" s="3" t="s">
        <v>269</v>
      </c>
      <c r="Q1" s="2" t="s">
        <v>120</v>
      </c>
    </row>
    <row r="2" spans="1:17" x14ac:dyDescent="0.35">
      <c r="A2" s="4" t="s">
        <v>4</v>
      </c>
      <c r="B2" s="14">
        <v>0</v>
      </c>
      <c r="C2" s="14">
        <v>0</v>
      </c>
      <c r="D2" s="14">
        <v>5069</v>
      </c>
      <c r="E2" s="14">
        <v>0</v>
      </c>
      <c r="F2" s="14">
        <v>0</v>
      </c>
      <c r="G2" s="14">
        <v>0</v>
      </c>
      <c r="H2" s="14">
        <v>1089.1604400000001</v>
      </c>
      <c r="I2" s="14">
        <v>0</v>
      </c>
      <c r="J2" s="14">
        <v>0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9">
        <f>SUM(Table3[[#This Row],[150 | 70]:[173 | 71]])</f>
        <v>6158.1604399999997</v>
      </c>
    </row>
    <row r="3" spans="1:17" x14ac:dyDescent="0.35">
      <c r="A3" s="4" t="s">
        <v>22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  <c r="J3" s="14">
        <v>900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9">
        <f>SUM(Table3[[#This Row],[150 | 70]:[173 | 71]])</f>
        <v>900</v>
      </c>
    </row>
    <row r="4" spans="1:17" x14ac:dyDescent="0.35">
      <c r="A4" s="4" t="s">
        <v>27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3000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9">
        <f>SUM(Table3[[#This Row],[150 | 70]:[173 | 71]])</f>
        <v>3000</v>
      </c>
    </row>
    <row r="5" spans="1:17" x14ac:dyDescent="0.35">
      <c r="A5" s="4" t="s">
        <v>37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381.89</v>
      </c>
      <c r="M5" s="14">
        <v>0</v>
      </c>
      <c r="N5" s="14">
        <v>0</v>
      </c>
      <c r="O5" s="14">
        <v>0</v>
      </c>
      <c r="P5" s="14">
        <v>0</v>
      </c>
      <c r="Q5" s="19">
        <f>SUM(Table3[[#This Row],[150 | 70]:[173 | 71]])</f>
        <v>381.89</v>
      </c>
    </row>
    <row r="6" spans="1:17" x14ac:dyDescent="0.35">
      <c r="A6" s="4" t="s">
        <v>41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520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9">
        <f>SUM(Table3[[#This Row],[150 | 70]:[173 | 71]])</f>
        <v>520</v>
      </c>
    </row>
    <row r="7" spans="1:17" x14ac:dyDescent="0.35">
      <c r="A7" s="4" t="s">
        <v>50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8000</v>
      </c>
      <c r="P7" s="14">
        <v>0</v>
      </c>
      <c r="Q7" s="19">
        <f>SUM(Table3[[#This Row],[150 | 70]:[173 | 71]])</f>
        <v>8000</v>
      </c>
    </row>
    <row r="8" spans="1:17" x14ac:dyDescent="0.35">
      <c r="A8" s="4" t="s">
        <v>59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4000</v>
      </c>
      <c r="K8" s="14">
        <v>7000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9">
        <f>SUM(Table3[[#This Row],[150 | 70]:[173 | 71]])</f>
        <v>11000</v>
      </c>
    </row>
    <row r="9" spans="1:17" x14ac:dyDescent="0.35">
      <c r="A9" s="4" t="s">
        <v>62</v>
      </c>
      <c r="B9" s="14">
        <v>0</v>
      </c>
      <c r="C9" s="14">
        <v>140</v>
      </c>
      <c r="D9" s="14">
        <v>0</v>
      </c>
      <c r="E9" s="14">
        <v>0</v>
      </c>
      <c r="F9" s="14">
        <v>0</v>
      </c>
      <c r="G9" s="14">
        <v>0</v>
      </c>
      <c r="H9" s="14">
        <v>100</v>
      </c>
      <c r="I9" s="14">
        <v>0</v>
      </c>
      <c r="J9" s="14">
        <v>0</v>
      </c>
      <c r="K9" s="14">
        <v>0</v>
      </c>
      <c r="L9" s="14">
        <v>0</v>
      </c>
      <c r="M9" s="14">
        <v>14.32314</v>
      </c>
      <c r="N9" s="14">
        <v>0</v>
      </c>
      <c r="O9" s="14">
        <v>0</v>
      </c>
      <c r="P9" s="14">
        <v>0</v>
      </c>
      <c r="Q9" s="19">
        <f>SUM(Table3[[#This Row],[150 | 70]:[173 | 71]])</f>
        <v>254.32314</v>
      </c>
    </row>
    <row r="10" spans="1:17" x14ac:dyDescent="0.35">
      <c r="A10" s="4" t="s">
        <v>69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9070.85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9">
        <f>SUM(Table3[[#This Row],[150 | 70]:[173 | 71]])</f>
        <v>9070.85</v>
      </c>
    </row>
    <row r="11" spans="1:17" x14ac:dyDescent="0.35">
      <c r="A11" s="4" t="s">
        <v>70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330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9">
        <f>SUM(Table3[[#This Row],[150 | 70]:[173 | 71]])</f>
        <v>330</v>
      </c>
    </row>
    <row r="12" spans="1:17" x14ac:dyDescent="0.35">
      <c r="A12" s="4" t="s">
        <v>77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728.97</v>
      </c>
      <c r="M12" s="14">
        <v>0</v>
      </c>
      <c r="N12" s="14">
        <v>0</v>
      </c>
      <c r="O12" s="14">
        <v>0</v>
      </c>
      <c r="P12" s="14">
        <v>0</v>
      </c>
      <c r="Q12" s="19">
        <f>SUM(Table3[[#This Row],[150 | 70]:[173 | 71]])</f>
        <v>728.97</v>
      </c>
    </row>
    <row r="13" spans="1:17" x14ac:dyDescent="0.35">
      <c r="A13" s="4" t="s">
        <v>88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4000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9">
        <f>SUM(Table3[[#This Row],[150 | 70]:[173 | 71]])</f>
        <v>4000</v>
      </c>
    </row>
    <row r="14" spans="1:17" x14ac:dyDescent="0.35">
      <c r="A14" s="4" t="s">
        <v>90</v>
      </c>
      <c r="B14" s="14">
        <v>750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9">
        <f>SUM(Table3[[#This Row],[150 | 70]:[173 | 71]])</f>
        <v>750</v>
      </c>
    </row>
    <row r="15" spans="1:17" x14ac:dyDescent="0.35">
      <c r="A15" s="4" t="s">
        <v>91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337.85</v>
      </c>
      <c r="H15" s="14">
        <v>0</v>
      </c>
      <c r="I15" s="14">
        <v>3112.15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9">
        <f>SUM(Table3[[#This Row],[150 | 70]:[173 | 71]])</f>
        <v>3450</v>
      </c>
    </row>
    <row r="16" spans="1:17" x14ac:dyDescent="0.35">
      <c r="A16" s="4" t="s">
        <v>115</v>
      </c>
      <c r="B16" s="14">
        <v>0</v>
      </c>
      <c r="C16" s="14">
        <v>0</v>
      </c>
      <c r="D16" s="14">
        <v>0</v>
      </c>
      <c r="E16" s="14">
        <v>2785.3339999999998</v>
      </c>
      <c r="F16" s="14">
        <v>0</v>
      </c>
      <c r="G16" s="14">
        <v>0</v>
      </c>
      <c r="H16" s="14">
        <v>0</v>
      </c>
      <c r="I16" s="14">
        <v>8000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1874.422</v>
      </c>
      <c r="Q16" s="19">
        <f>SUM(Table3[[#This Row],[150 | 70]:[173 | 71]])</f>
        <v>12659.755999999999</v>
      </c>
    </row>
    <row r="17" spans="1:17" x14ac:dyDescent="0.35">
      <c r="A17" s="4" t="s">
        <v>118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10000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9">
        <f>SUM(Table3[[#This Row],[150 | 70]:[173 | 71]])</f>
        <v>10000</v>
      </c>
    </row>
    <row r="18" spans="1:17" x14ac:dyDescent="0.35">
      <c r="A18" s="5" t="s">
        <v>119</v>
      </c>
      <c r="B18" s="14">
        <v>0</v>
      </c>
      <c r="C18" s="14">
        <v>0</v>
      </c>
      <c r="D18" s="14">
        <v>0</v>
      </c>
      <c r="E18" s="14">
        <v>0</v>
      </c>
      <c r="F18" s="14">
        <v>983.68200000000002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288</v>
      </c>
      <c r="O18" s="14">
        <v>0</v>
      </c>
      <c r="P18" s="14">
        <v>0</v>
      </c>
      <c r="Q18" s="19">
        <f>SUM(Table3[[#This Row],[150 | 70]:[173 | 71]])</f>
        <v>1271.682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80" workbookViewId="0">
      <pane xSplit="1" ySplit="1" topLeftCell="B2" activePane="bottomRight" state="frozen"/>
      <selection pane="topRight"/>
      <selection pane="bottomLeft"/>
      <selection pane="bottomRight" activeCell="E30" sqref="E30"/>
    </sheetView>
  </sheetViews>
  <sheetFormatPr defaultRowHeight="14.5" x14ac:dyDescent="0.35"/>
  <cols>
    <col min="1" max="1" width="50" customWidth="1"/>
    <col min="2" max="13" width="10" customWidth="1"/>
  </cols>
  <sheetData>
    <row r="1" spans="1:14" x14ac:dyDescent="0.35">
      <c r="A1" s="1" t="s">
        <v>1</v>
      </c>
      <c r="B1" s="2" t="s">
        <v>245</v>
      </c>
      <c r="C1" s="2" t="s">
        <v>270</v>
      </c>
      <c r="D1" s="2" t="s">
        <v>271</v>
      </c>
      <c r="E1" s="2" t="s">
        <v>259</v>
      </c>
      <c r="F1" s="2" t="s">
        <v>260</v>
      </c>
      <c r="G1" s="2" t="s">
        <v>262</v>
      </c>
      <c r="H1" s="2" t="s">
        <v>263</v>
      </c>
      <c r="I1" s="2" t="s">
        <v>264</v>
      </c>
      <c r="J1" s="2" t="s">
        <v>249</v>
      </c>
      <c r="K1" s="2" t="s">
        <v>265</v>
      </c>
      <c r="L1" s="2" t="s">
        <v>267</v>
      </c>
      <c r="M1" s="3" t="s">
        <v>272</v>
      </c>
      <c r="N1" s="2" t="s">
        <v>120</v>
      </c>
    </row>
    <row r="2" spans="1:14" x14ac:dyDescent="0.35">
      <c r="A2" s="4" t="s">
        <v>4</v>
      </c>
      <c r="B2" s="14">
        <v>0</v>
      </c>
      <c r="C2" s="14">
        <v>0</v>
      </c>
      <c r="D2" s="14">
        <v>5291.6710000000003</v>
      </c>
      <c r="E2" s="14">
        <v>0</v>
      </c>
      <c r="F2" s="14">
        <v>3800</v>
      </c>
      <c r="G2" s="14">
        <v>2666.6970000000001</v>
      </c>
      <c r="H2" s="14">
        <v>0</v>
      </c>
      <c r="I2" s="14">
        <v>0</v>
      </c>
      <c r="J2" s="14">
        <v>0</v>
      </c>
      <c r="K2" s="14">
        <v>0</v>
      </c>
      <c r="L2" s="14">
        <v>0</v>
      </c>
      <c r="M2" s="14">
        <v>0</v>
      </c>
      <c r="N2" s="19">
        <f>SUM(Table4[[#This Row],[150 | 70]:[170 | 76]])</f>
        <v>11758.368</v>
      </c>
    </row>
    <row r="3" spans="1:14" x14ac:dyDescent="0.35">
      <c r="A3" s="4" t="s">
        <v>27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4">
        <v>3000</v>
      </c>
      <c r="J3" s="14">
        <v>0</v>
      </c>
      <c r="K3" s="14">
        <v>0</v>
      </c>
      <c r="L3" s="14">
        <v>0</v>
      </c>
      <c r="M3" s="14">
        <v>0</v>
      </c>
      <c r="N3" s="19">
        <f>SUM(Table4[[#This Row],[150 | 70]:[170 | 76]])</f>
        <v>3000</v>
      </c>
    </row>
    <row r="4" spans="1:14" x14ac:dyDescent="0.35">
      <c r="A4" s="4" t="s">
        <v>37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1111.1379999999999</v>
      </c>
      <c r="L4" s="14">
        <v>0</v>
      </c>
      <c r="M4" s="14">
        <v>0</v>
      </c>
      <c r="N4" s="19">
        <f>SUM(Table4[[#This Row],[150 | 70]:[170 | 76]])</f>
        <v>1111.1379999999999</v>
      </c>
    </row>
    <row r="5" spans="1:14" x14ac:dyDescent="0.35">
      <c r="A5" s="4" t="s">
        <v>41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640</v>
      </c>
      <c r="K5" s="14">
        <v>0</v>
      </c>
      <c r="L5" s="14">
        <v>0</v>
      </c>
      <c r="M5" s="14">
        <v>0</v>
      </c>
      <c r="N5" s="19">
        <f>SUM(Table4[[#This Row],[150 | 70]:[170 | 76]])</f>
        <v>640</v>
      </c>
    </row>
    <row r="6" spans="1:14" x14ac:dyDescent="0.35">
      <c r="A6" s="4" t="s">
        <v>50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8000</v>
      </c>
      <c r="N6" s="19">
        <f>SUM(Table4[[#This Row],[150 | 70]:[170 | 76]])</f>
        <v>8000</v>
      </c>
    </row>
    <row r="7" spans="1:14" x14ac:dyDescent="0.35">
      <c r="A7" s="4" t="s">
        <v>59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7720</v>
      </c>
      <c r="K7" s="14">
        <v>0</v>
      </c>
      <c r="L7" s="14">
        <v>0</v>
      </c>
      <c r="M7" s="14">
        <v>0</v>
      </c>
      <c r="N7" s="19">
        <f>SUM(Table4[[#This Row],[150 | 70]:[170 | 76]])</f>
        <v>7720</v>
      </c>
    </row>
    <row r="8" spans="1:14" x14ac:dyDescent="0.35">
      <c r="A8" s="4" t="s">
        <v>69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12396.377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9">
        <f>SUM(Table4[[#This Row],[150 | 70]:[170 | 76]])</f>
        <v>12396.377</v>
      </c>
    </row>
    <row r="9" spans="1:14" x14ac:dyDescent="0.35">
      <c r="A9" s="4" t="s">
        <v>77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31133.207999999999</v>
      </c>
      <c r="L9" s="14">
        <v>0</v>
      </c>
      <c r="M9" s="14">
        <v>0</v>
      </c>
      <c r="N9" s="19">
        <f>SUM(Table4[[#This Row],[150 | 70]:[170 | 76]])</f>
        <v>31133.207999999999</v>
      </c>
    </row>
    <row r="10" spans="1:14" x14ac:dyDescent="0.35">
      <c r="A10" s="4" t="s">
        <v>78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150</v>
      </c>
      <c r="J10" s="14">
        <v>0</v>
      </c>
      <c r="K10" s="14">
        <v>0</v>
      </c>
      <c r="L10" s="14">
        <v>0</v>
      </c>
      <c r="M10" s="14">
        <v>0</v>
      </c>
      <c r="N10" s="19">
        <f>SUM(Table4[[#This Row],[150 | 70]:[170 | 76]])</f>
        <v>150</v>
      </c>
    </row>
    <row r="11" spans="1:14" x14ac:dyDescent="0.35">
      <c r="A11" s="4" t="s">
        <v>87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400</v>
      </c>
      <c r="L11" s="14">
        <v>0</v>
      </c>
      <c r="M11" s="14">
        <v>0</v>
      </c>
      <c r="N11" s="19">
        <f>SUM(Table4[[#This Row],[150 | 70]:[170 | 76]])</f>
        <v>400</v>
      </c>
    </row>
    <row r="12" spans="1:14" x14ac:dyDescent="0.35">
      <c r="A12" s="4" t="s">
        <v>90</v>
      </c>
      <c r="B12" s="14">
        <v>1250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9">
        <f>SUM(Table4[[#This Row],[150 | 70]:[170 | 76]])</f>
        <v>1250</v>
      </c>
    </row>
    <row r="13" spans="1:14" x14ac:dyDescent="0.35">
      <c r="A13" s="4" t="s">
        <v>91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4350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9">
        <f>SUM(Table4[[#This Row],[150 | 70]:[170 | 76]])</f>
        <v>4350</v>
      </c>
    </row>
    <row r="14" spans="1:14" x14ac:dyDescent="0.35">
      <c r="A14" s="4" t="s">
        <v>93</v>
      </c>
      <c r="B14" s="14">
        <v>0</v>
      </c>
      <c r="C14" s="14">
        <v>0</v>
      </c>
      <c r="D14" s="14">
        <v>0</v>
      </c>
      <c r="E14" s="14">
        <v>429.92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9">
        <f>SUM(Table4[[#This Row],[150 | 70]:[170 | 76]])</f>
        <v>429.92</v>
      </c>
    </row>
    <row r="15" spans="1:14" x14ac:dyDescent="0.35">
      <c r="A15" s="4" t="s">
        <v>94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1500</v>
      </c>
      <c r="J15" s="14">
        <v>0</v>
      </c>
      <c r="K15" s="14">
        <v>0</v>
      </c>
      <c r="L15" s="14">
        <v>0</v>
      </c>
      <c r="M15" s="14">
        <v>0</v>
      </c>
      <c r="N15" s="19">
        <f>SUM(Table4[[#This Row],[150 | 70]:[170 | 76]])</f>
        <v>1500</v>
      </c>
    </row>
    <row r="16" spans="1:14" x14ac:dyDescent="0.35">
      <c r="A16" s="4" t="s">
        <v>115</v>
      </c>
      <c r="B16" s="14">
        <v>0</v>
      </c>
      <c r="C16" s="14">
        <v>0</v>
      </c>
      <c r="D16" s="14">
        <v>0</v>
      </c>
      <c r="E16" s="14">
        <v>601.76</v>
      </c>
      <c r="F16" s="14">
        <v>0</v>
      </c>
      <c r="G16" s="14">
        <v>0</v>
      </c>
      <c r="H16" s="14">
        <v>49.6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9">
        <f>SUM(Table4[[#This Row],[150 | 70]:[170 | 76]])</f>
        <v>651.36</v>
      </c>
    </row>
    <row r="17" spans="1:14" x14ac:dyDescent="0.35">
      <c r="A17" s="4" t="s">
        <v>118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10000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9">
        <f>SUM(Table4[[#This Row],[150 | 70]:[170 | 76]])</f>
        <v>10000</v>
      </c>
    </row>
    <row r="18" spans="1:14" x14ac:dyDescent="0.35">
      <c r="A18" s="5" t="s">
        <v>119</v>
      </c>
      <c r="B18" s="14">
        <v>0</v>
      </c>
      <c r="C18" s="14">
        <v>516.84299999999996</v>
      </c>
      <c r="D18" s="14">
        <v>0</v>
      </c>
      <c r="E18" s="14">
        <v>0</v>
      </c>
      <c r="F18" s="14">
        <v>500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32</v>
      </c>
      <c r="M18" s="14">
        <v>0</v>
      </c>
      <c r="N18" s="19">
        <f>SUM(Table4[[#This Row],[150 | 70]:[170 | 76]])</f>
        <v>1048.8429999999998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9"/>
  <sheetViews>
    <sheetView workbookViewId="0">
      <pane xSplit="1" ySplit="1" topLeftCell="I2" activePane="bottomRight" state="frozen"/>
      <selection pane="topRight"/>
      <selection pane="bottomLeft"/>
      <selection pane="bottomRight" activeCell="D32" sqref="D32"/>
    </sheetView>
  </sheetViews>
  <sheetFormatPr defaultRowHeight="14.5" x14ac:dyDescent="0.35"/>
  <cols>
    <col min="1" max="1" width="50" customWidth="1"/>
    <col min="2" max="14" width="10" customWidth="1"/>
  </cols>
  <sheetData>
    <row r="1" spans="1:15" x14ac:dyDescent="0.35">
      <c r="A1" s="1" t="s">
        <v>1</v>
      </c>
      <c r="B1" s="2" t="s">
        <v>245</v>
      </c>
      <c r="C1" s="2" t="s">
        <v>273</v>
      </c>
      <c r="D1" s="2" t="s">
        <v>274</v>
      </c>
      <c r="E1" s="2" t="s">
        <v>271</v>
      </c>
      <c r="F1" s="2" t="s">
        <v>261</v>
      </c>
      <c r="G1" s="2" t="s">
        <v>262</v>
      </c>
      <c r="H1" s="2" t="s">
        <v>263</v>
      </c>
      <c r="I1" s="2" t="s">
        <v>275</v>
      </c>
      <c r="J1" s="2" t="s">
        <v>264</v>
      </c>
      <c r="K1" s="2" t="s">
        <v>249</v>
      </c>
      <c r="L1" s="2" t="s">
        <v>265</v>
      </c>
      <c r="M1" s="2" t="s">
        <v>266</v>
      </c>
      <c r="N1" s="3" t="s">
        <v>267</v>
      </c>
      <c r="O1" s="2" t="s">
        <v>120</v>
      </c>
    </row>
    <row r="2" spans="1:15" x14ac:dyDescent="0.35">
      <c r="A2" s="4" t="s">
        <v>4</v>
      </c>
      <c r="B2" s="21">
        <v>0</v>
      </c>
      <c r="C2" s="21">
        <v>0</v>
      </c>
      <c r="D2" s="21">
        <v>0</v>
      </c>
      <c r="E2" s="21">
        <v>2634.9076300000002</v>
      </c>
      <c r="F2" s="21">
        <v>0</v>
      </c>
      <c r="G2" s="21">
        <v>1841.86994</v>
      </c>
      <c r="H2" s="21">
        <v>0</v>
      </c>
      <c r="I2" s="21">
        <v>5000</v>
      </c>
      <c r="J2" s="21">
        <v>0</v>
      </c>
      <c r="K2" s="21">
        <v>0</v>
      </c>
      <c r="L2" s="21">
        <v>0</v>
      </c>
      <c r="M2" s="21">
        <v>0</v>
      </c>
      <c r="N2" s="22">
        <v>0</v>
      </c>
      <c r="O2" s="25">
        <f>SUM(Table5[[#This Row],[150 | 70]:[166 | 71]])</f>
        <v>9476.7775700000002</v>
      </c>
    </row>
    <row r="3" spans="1:15" x14ac:dyDescent="0.35">
      <c r="A3" s="4" t="s">
        <v>20</v>
      </c>
      <c r="B3" s="21">
        <v>0</v>
      </c>
      <c r="C3" s="21">
        <v>0</v>
      </c>
      <c r="D3" s="21">
        <v>0</v>
      </c>
      <c r="E3" s="21">
        <v>0</v>
      </c>
      <c r="F3" s="21">
        <v>0</v>
      </c>
      <c r="G3" s="21">
        <v>0</v>
      </c>
      <c r="H3" s="21">
        <v>0</v>
      </c>
      <c r="I3" s="21">
        <v>0</v>
      </c>
      <c r="J3" s="21">
        <v>0</v>
      </c>
      <c r="K3" s="21">
        <v>0</v>
      </c>
      <c r="L3" s="21">
        <v>518.73</v>
      </c>
      <c r="M3" s="21">
        <v>0</v>
      </c>
      <c r="N3" s="22">
        <v>0</v>
      </c>
      <c r="O3" s="26">
        <f>SUM(Table5[[#This Row],[150 | 70]:[166 | 71]])</f>
        <v>518.73</v>
      </c>
    </row>
    <row r="4" spans="1:15" x14ac:dyDescent="0.35">
      <c r="A4" s="4" t="s">
        <v>22</v>
      </c>
      <c r="B4" s="21">
        <v>0</v>
      </c>
      <c r="C4" s="21">
        <v>0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290</v>
      </c>
      <c r="K4" s="21">
        <v>0</v>
      </c>
      <c r="L4" s="21">
        <v>0</v>
      </c>
      <c r="M4" s="21">
        <v>0</v>
      </c>
      <c r="N4" s="22">
        <v>0</v>
      </c>
      <c r="O4" s="26">
        <f>SUM(Table5[[#This Row],[150 | 70]:[166 | 71]])</f>
        <v>290</v>
      </c>
    </row>
    <row r="5" spans="1:15" x14ac:dyDescent="0.35">
      <c r="A5" s="4" t="s">
        <v>37</v>
      </c>
      <c r="B5" s="21">
        <v>0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1659.7</v>
      </c>
      <c r="M5" s="21">
        <v>0</v>
      </c>
      <c r="N5" s="22">
        <v>0</v>
      </c>
      <c r="O5" s="26">
        <f>SUM(Table5[[#This Row],[150 | 70]:[166 | 71]])</f>
        <v>1659.7</v>
      </c>
    </row>
    <row r="6" spans="1:15" x14ac:dyDescent="0.35">
      <c r="A6" s="4" t="s">
        <v>40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2">
        <v>150</v>
      </c>
      <c r="O6" s="26">
        <f>SUM(Table5[[#This Row],[150 | 70]:[166 | 71]])</f>
        <v>150</v>
      </c>
    </row>
    <row r="7" spans="1:15" x14ac:dyDescent="0.35">
      <c r="A7" s="4" t="s">
        <v>48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140</v>
      </c>
      <c r="L7" s="21">
        <v>0</v>
      </c>
      <c r="M7" s="21">
        <v>0</v>
      </c>
      <c r="N7" s="22">
        <v>0</v>
      </c>
      <c r="O7" s="26">
        <f>SUM(Table5[[#This Row],[150 | 70]:[166 | 71]])</f>
        <v>140</v>
      </c>
    </row>
    <row r="8" spans="1:15" x14ac:dyDescent="0.35">
      <c r="A8" s="4" t="s">
        <v>54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165</v>
      </c>
      <c r="K8" s="21">
        <v>0</v>
      </c>
      <c r="L8" s="21">
        <v>0</v>
      </c>
      <c r="M8" s="21">
        <v>0</v>
      </c>
      <c r="N8" s="22">
        <v>0</v>
      </c>
      <c r="O8" s="26">
        <f>SUM(Table5[[#This Row],[150 | 70]:[166 | 71]])</f>
        <v>165</v>
      </c>
    </row>
    <row r="9" spans="1:15" x14ac:dyDescent="0.35">
      <c r="A9" s="4" t="s">
        <v>59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2700</v>
      </c>
      <c r="K9" s="21">
        <v>10202.383</v>
      </c>
      <c r="L9" s="21">
        <v>0</v>
      </c>
      <c r="M9" s="21">
        <v>0</v>
      </c>
      <c r="N9" s="22">
        <v>0</v>
      </c>
      <c r="O9" s="26">
        <f>SUM(Table5[[#This Row],[150 | 70]:[166 | 71]])</f>
        <v>12902.383</v>
      </c>
    </row>
    <row r="10" spans="1:15" x14ac:dyDescent="0.35">
      <c r="A10" s="4" t="s">
        <v>61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1400</v>
      </c>
      <c r="K10" s="21">
        <v>0</v>
      </c>
      <c r="L10" s="21">
        <v>0</v>
      </c>
      <c r="M10" s="21">
        <v>0</v>
      </c>
      <c r="N10" s="22">
        <v>0</v>
      </c>
      <c r="O10" s="26">
        <f>SUM(Table5[[#This Row],[150 | 70]:[166 | 71]])</f>
        <v>1400</v>
      </c>
    </row>
    <row r="11" spans="1:15" x14ac:dyDescent="0.35">
      <c r="A11" s="4" t="s">
        <v>62</v>
      </c>
      <c r="B11" s="21">
        <v>0</v>
      </c>
      <c r="C11" s="21">
        <v>0</v>
      </c>
      <c r="D11" s="21">
        <v>500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21.464860000000002</v>
      </c>
      <c r="N11" s="22">
        <v>0</v>
      </c>
      <c r="O11" s="26">
        <f>SUM(Table5[[#This Row],[150 | 70]:[166 | 71]])</f>
        <v>521.46486000000004</v>
      </c>
    </row>
    <row r="12" spans="1:15" x14ac:dyDescent="0.35">
      <c r="A12" s="4" t="s">
        <v>69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10141.535</v>
      </c>
      <c r="I12" s="21">
        <v>0</v>
      </c>
      <c r="J12" s="21">
        <v>0</v>
      </c>
      <c r="K12" s="21">
        <v>0</v>
      </c>
      <c r="L12" s="21">
        <v>4775</v>
      </c>
      <c r="M12" s="21">
        <v>0</v>
      </c>
      <c r="N12" s="22">
        <v>0</v>
      </c>
      <c r="O12" s="26">
        <f>SUM(Table5[[#This Row],[150 | 70]:[166 | 71]])</f>
        <v>14916.535</v>
      </c>
    </row>
    <row r="13" spans="1:15" x14ac:dyDescent="0.35">
      <c r="A13" s="4" t="s">
        <v>78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-36.220999999999997</v>
      </c>
      <c r="K13" s="21">
        <v>0</v>
      </c>
      <c r="L13" s="21">
        <v>0</v>
      </c>
      <c r="M13" s="21">
        <v>0</v>
      </c>
      <c r="N13" s="22">
        <v>0</v>
      </c>
      <c r="O13" s="26">
        <f>SUM(Table5[[#This Row],[150 | 70]:[166 | 71]])</f>
        <v>-36.220999999999997</v>
      </c>
    </row>
    <row r="14" spans="1:15" x14ac:dyDescent="0.35">
      <c r="A14" s="4" t="s">
        <v>90</v>
      </c>
      <c r="B14" s="21">
        <v>500</v>
      </c>
      <c r="C14" s="21">
        <v>1000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2">
        <v>0</v>
      </c>
      <c r="O14" s="26">
        <f>SUM(Table5[[#This Row],[150 | 70]:[166 | 71]])</f>
        <v>1500</v>
      </c>
    </row>
    <row r="15" spans="1:15" x14ac:dyDescent="0.35">
      <c r="A15" s="4" t="s">
        <v>91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1500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2">
        <v>0</v>
      </c>
      <c r="O15" s="26">
        <f>SUM(Table5[[#This Row],[150 | 70]:[166 | 71]])</f>
        <v>1500</v>
      </c>
    </row>
    <row r="16" spans="1:15" x14ac:dyDescent="0.35">
      <c r="A16" s="4" t="s">
        <v>94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1500</v>
      </c>
      <c r="K16" s="21">
        <v>0</v>
      </c>
      <c r="L16" s="21">
        <v>0</v>
      </c>
      <c r="M16" s="21">
        <v>0</v>
      </c>
      <c r="N16" s="22">
        <v>0</v>
      </c>
      <c r="O16" s="26">
        <f>SUM(Table5[[#This Row],[150 | 70]:[166 | 71]])</f>
        <v>1500</v>
      </c>
    </row>
    <row r="17" spans="1:15" x14ac:dyDescent="0.35">
      <c r="A17" s="4" t="s">
        <v>98</v>
      </c>
      <c r="B17" s="21">
        <v>0</v>
      </c>
      <c r="C17" s="21">
        <v>0</v>
      </c>
      <c r="D17" s="21">
        <v>0</v>
      </c>
      <c r="E17" s="21">
        <v>136.08824999999999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16.12</v>
      </c>
      <c r="N17" s="22">
        <v>0</v>
      </c>
      <c r="O17" s="26">
        <f>SUM(Table5[[#This Row],[150 | 70]:[166 | 71]])</f>
        <v>152.20824999999999</v>
      </c>
    </row>
    <row r="18" spans="1:15" x14ac:dyDescent="0.35">
      <c r="A18" s="4" t="s">
        <v>118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10000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2">
        <v>0</v>
      </c>
      <c r="O18" s="26">
        <f>SUM(Table5[[#This Row],[150 | 70]:[166 | 71]])</f>
        <v>10000</v>
      </c>
    </row>
    <row r="19" spans="1:15" x14ac:dyDescent="0.35">
      <c r="A19" s="5" t="s">
        <v>119</v>
      </c>
      <c r="B19" s="23">
        <v>0</v>
      </c>
      <c r="C19" s="23">
        <v>0</v>
      </c>
      <c r="D19" s="23">
        <v>0</v>
      </c>
      <c r="E19" s="23">
        <v>0</v>
      </c>
      <c r="F19" s="23">
        <v>848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4">
        <v>0</v>
      </c>
      <c r="O19" s="26">
        <f>SUM(Table5[[#This Row],[150 | 70]:[166 | 71]])</f>
        <v>848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1"/>
  <sheetViews>
    <sheetView zoomScale="88" workbookViewId="0">
      <pane xSplit="1" ySplit="1" topLeftCell="B2" activePane="bottomRight" state="frozen"/>
      <selection pane="topRight"/>
      <selection pane="bottomLeft"/>
      <selection pane="bottomRight" activeCell="F28" sqref="F28"/>
    </sheetView>
  </sheetViews>
  <sheetFormatPr defaultRowHeight="14.5" x14ac:dyDescent="0.35"/>
  <cols>
    <col min="1" max="1" width="50" customWidth="1"/>
    <col min="2" max="14" width="10" customWidth="1"/>
  </cols>
  <sheetData>
    <row r="1" spans="1:15" x14ac:dyDescent="0.35">
      <c r="A1" s="1" t="s">
        <v>1</v>
      </c>
      <c r="B1" s="2" t="s">
        <v>273</v>
      </c>
      <c r="C1" s="2" t="s">
        <v>274</v>
      </c>
      <c r="D1" s="2" t="s">
        <v>271</v>
      </c>
      <c r="E1" s="2" t="s">
        <v>259</v>
      </c>
      <c r="F1" s="2" t="s">
        <v>261</v>
      </c>
      <c r="G1" s="2" t="s">
        <v>262</v>
      </c>
      <c r="H1" s="2" t="s">
        <v>263</v>
      </c>
      <c r="I1" s="2" t="s">
        <v>275</v>
      </c>
      <c r="J1" s="2" t="s">
        <v>264</v>
      </c>
      <c r="K1" s="2" t="s">
        <v>249</v>
      </c>
      <c r="L1" s="2" t="s">
        <v>265</v>
      </c>
      <c r="M1" s="2" t="s">
        <v>266</v>
      </c>
      <c r="N1" s="3" t="s">
        <v>267</v>
      </c>
      <c r="O1" s="2" t="s">
        <v>120</v>
      </c>
    </row>
    <row r="2" spans="1:15" x14ac:dyDescent="0.35">
      <c r="A2" s="4" t="s">
        <v>4</v>
      </c>
      <c r="B2" s="14">
        <v>0</v>
      </c>
      <c r="C2" s="14">
        <v>0</v>
      </c>
      <c r="D2" s="14">
        <v>3847.25614</v>
      </c>
      <c r="E2" s="14">
        <v>0</v>
      </c>
      <c r="F2" s="14">
        <v>0</v>
      </c>
      <c r="G2" s="14">
        <v>1411.51605</v>
      </c>
      <c r="H2" s="14">
        <v>0</v>
      </c>
      <c r="I2" s="14">
        <v>7991.1049999999996</v>
      </c>
      <c r="J2" s="14">
        <v>0</v>
      </c>
      <c r="K2" s="14">
        <v>0</v>
      </c>
      <c r="L2" s="14">
        <v>0</v>
      </c>
      <c r="M2" s="14">
        <v>0</v>
      </c>
      <c r="N2" s="15">
        <v>0</v>
      </c>
      <c r="O2" s="18">
        <f>SUM(Table6[[#This Row],[150 | 78]:[166 | 71]])</f>
        <v>13249.877189999999</v>
      </c>
    </row>
    <row r="3" spans="1:15" x14ac:dyDescent="0.35">
      <c r="A3" s="4" t="s">
        <v>22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  <c r="J3" s="14">
        <v>100</v>
      </c>
      <c r="K3" s="14">
        <v>0</v>
      </c>
      <c r="L3" s="14">
        <v>0</v>
      </c>
      <c r="M3" s="14">
        <v>0</v>
      </c>
      <c r="N3" s="15">
        <v>0</v>
      </c>
      <c r="O3" s="19">
        <f>SUM(Table6[[#This Row],[150 | 78]:[166 | 71]])</f>
        <v>100</v>
      </c>
    </row>
    <row r="4" spans="1:15" x14ac:dyDescent="0.35">
      <c r="A4" s="4" t="s">
        <v>24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251.036</v>
      </c>
      <c r="L4" s="14">
        <v>0</v>
      </c>
      <c r="M4" s="14">
        <v>0</v>
      </c>
      <c r="N4" s="15">
        <v>0</v>
      </c>
      <c r="O4" s="19">
        <f>SUM(Table6[[#This Row],[150 | 78]:[166 | 71]])</f>
        <v>251.036</v>
      </c>
    </row>
    <row r="5" spans="1:15" x14ac:dyDescent="0.35">
      <c r="A5" s="4" t="s">
        <v>27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2060</v>
      </c>
      <c r="K5" s="14">
        <v>0</v>
      </c>
      <c r="L5" s="14">
        <v>0</v>
      </c>
      <c r="M5" s="14">
        <v>0</v>
      </c>
      <c r="N5" s="15">
        <v>0</v>
      </c>
      <c r="O5" s="19">
        <f>SUM(Table6[[#This Row],[150 | 78]:[166 | 71]])</f>
        <v>2060</v>
      </c>
    </row>
    <row r="6" spans="1:15" x14ac:dyDescent="0.35">
      <c r="A6" s="4" t="s">
        <v>29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1300</v>
      </c>
      <c r="M6" s="14">
        <v>0</v>
      </c>
      <c r="N6" s="15">
        <v>0</v>
      </c>
      <c r="O6" s="19">
        <f>SUM(Table6[[#This Row],[150 | 78]:[166 | 71]])</f>
        <v>1300</v>
      </c>
    </row>
    <row r="7" spans="1:15" x14ac:dyDescent="0.35">
      <c r="A7" s="4" t="s">
        <v>37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2197.4749999999999</v>
      </c>
      <c r="M7" s="14">
        <v>0</v>
      </c>
      <c r="N7" s="15">
        <v>0</v>
      </c>
      <c r="O7" s="19">
        <f>SUM(Table6[[#This Row],[150 | 78]:[166 | 71]])</f>
        <v>2197.4749999999999</v>
      </c>
    </row>
    <row r="8" spans="1:15" x14ac:dyDescent="0.35">
      <c r="A8" s="4" t="s">
        <v>40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5">
        <v>225</v>
      </c>
      <c r="O8" s="19">
        <f>SUM(Table6[[#This Row],[150 | 78]:[166 | 71]])</f>
        <v>225</v>
      </c>
    </row>
    <row r="9" spans="1:15" x14ac:dyDescent="0.35">
      <c r="A9" s="4" t="s">
        <v>48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2646</v>
      </c>
      <c r="K9" s="14">
        <v>0</v>
      </c>
      <c r="L9" s="14">
        <v>0</v>
      </c>
      <c r="M9" s="14">
        <v>0</v>
      </c>
      <c r="N9" s="15">
        <v>0</v>
      </c>
      <c r="O9" s="19">
        <f>SUM(Table6[[#This Row],[150 | 78]:[166 | 71]])</f>
        <v>2646</v>
      </c>
    </row>
    <row r="10" spans="1:15" x14ac:dyDescent="0.35">
      <c r="A10" s="4" t="s">
        <v>59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1140</v>
      </c>
      <c r="K10" s="14">
        <v>14105.395</v>
      </c>
      <c r="L10" s="14">
        <v>0</v>
      </c>
      <c r="M10" s="14">
        <v>0</v>
      </c>
      <c r="N10" s="15">
        <v>0</v>
      </c>
      <c r="O10" s="19">
        <f>SUM(Table6[[#This Row],[150 | 78]:[166 | 71]])</f>
        <v>15245.395</v>
      </c>
    </row>
    <row r="11" spans="1:15" x14ac:dyDescent="0.35">
      <c r="A11" s="4" t="s">
        <v>62</v>
      </c>
      <c r="B11" s="14">
        <v>0</v>
      </c>
      <c r="C11" s="14">
        <v>900</v>
      </c>
      <c r="D11" s="14">
        <v>0</v>
      </c>
      <c r="E11" s="14">
        <v>0</v>
      </c>
      <c r="F11" s="14">
        <v>0</v>
      </c>
      <c r="G11" s="14">
        <v>50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10.31296</v>
      </c>
      <c r="N11" s="15">
        <v>0</v>
      </c>
      <c r="O11" s="19">
        <f>SUM(Table6[[#This Row],[150 | 78]:[166 | 71]])</f>
        <v>960.31295999999998</v>
      </c>
    </row>
    <row r="12" spans="1:15" x14ac:dyDescent="0.35">
      <c r="A12" s="4" t="s">
        <v>69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12770</v>
      </c>
      <c r="I12" s="14">
        <v>0</v>
      </c>
      <c r="J12" s="14">
        <v>0</v>
      </c>
      <c r="K12" s="14">
        <v>-1407.5830000000001</v>
      </c>
      <c r="L12" s="14">
        <v>0</v>
      </c>
      <c r="M12" s="14">
        <v>0</v>
      </c>
      <c r="N12" s="15">
        <v>400</v>
      </c>
      <c r="O12" s="19">
        <f>SUM(Table6[[#This Row],[150 | 78]:[166 | 71]])</f>
        <v>11762.416999999999</v>
      </c>
    </row>
    <row r="13" spans="1:15" x14ac:dyDescent="0.35">
      <c r="A13" s="4" t="s">
        <v>90</v>
      </c>
      <c r="B13" s="14">
        <v>3000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5">
        <v>0</v>
      </c>
      <c r="O13" s="19">
        <f>SUM(Table6[[#This Row],[150 | 78]:[166 | 71]])</f>
        <v>3000</v>
      </c>
    </row>
    <row r="14" spans="1:15" x14ac:dyDescent="0.35">
      <c r="A14" s="4" t="s">
        <v>91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3000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5">
        <v>0</v>
      </c>
      <c r="O14" s="19">
        <f>SUM(Table6[[#This Row],[150 | 78]:[166 | 71]])</f>
        <v>3000</v>
      </c>
    </row>
    <row r="15" spans="1:15" x14ac:dyDescent="0.35">
      <c r="A15" s="4" t="s">
        <v>93</v>
      </c>
      <c r="B15" s="14">
        <v>0</v>
      </c>
      <c r="C15" s="14">
        <v>0</v>
      </c>
      <c r="D15" s="14">
        <v>0</v>
      </c>
      <c r="E15" s="14">
        <v>442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5">
        <v>0</v>
      </c>
      <c r="O15" s="19">
        <f>SUM(Table6[[#This Row],[150 | 78]:[166 | 71]])</f>
        <v>442</v>
      </c>
    </row>
    <row r="16" spans="1:15" x14ac:dyDescent="0.35">
      <c r="A16" s="4" t="s">
        <v>94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2485</v>
      </c>
      <c r="K16" s="14">
        <v>0</v>
      </c>
      <c r="L16" s="14">
        <v>0</v>
      </c>
      <c r="M16" s="14">
        <v>0</v>
      </c>
      <c r="N16" s="15">
        <v>0</v>
      </c>
      <c r="O16" s="19">
        <f>SUM(Table6[[#This Row],[150 | 78]:[166 | 71]])</f>
        <v>2485</v>
      </c>
    </row>
    <row r="17" spans="1:15" x14ac:dyDescent="0.35">
      <c r="A17" s="4" t="s">
        <v>97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5">
        <v>385.66699999999997</v>
      </c>
      <c r="O17" s="19">
        <f>SUM(Table6[[#This Row],[150 | 78]:[166 | 71]])</f>
        <v>385.66699999999997</v>
      </c>
    </row>
    <row r="18" spans="1:15" x14ac:dyDescent="0.35">
      <c r="A18" s="4" t="s">
        <v>98</v>
      </c>
      <c r="B18" s="14">
        <v>0</v>
      </c>
      <c r="C18" s="14">
        <v>0</v>
      </c>
      <c r="D18" s="14">
        <v>105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123</v>
      </c>
      <c r="N18" s="15">
        <v>0</v>
      </c>
      <c r="O18" s="19">
        <f>SUM(Table6[[#This Row],[150 | 78]:[166 | 71]])</f>
        <v>228</v>
      </c>
    </row>
    <row r="19" spans="1:15" x14ac:dyDescent="0.35">
      <c r="A19" s="4" t="s">
        <v>110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62</v>
      </c>
      <c r="K19" s="14">
        <v>0</v>
      </c>
      <c r="L19" s="14">
        <v>0</v>
      </c>
      <c r="M19" s="14">
        <v>0</v>
      </c>
      <c r="N19" s="15">
        <v>0</v>
      </c>
      <c r="O19" s="19">
        <f>SUM(Table6[[#This Row],[150 | 78]:[166 | 71]])</f>
        <v>62</v>
      </c>
    </row>
    <row r="20" spans="1:15" x14ac:dyDescent="0.35">
      <c r="A20" s="4" t="s">
        <v>118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5000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5">
        <v>0</v>
      </c>
      <c r="O20" s="19">
        <f>SUM(Table6[[#This Row],[150 | 78]:[166 | 71]])</f>
        <v>5000</v>
      </c>
    </row>
    <row r="21" spans="1:15" x14ac:dyDescent="0.35">
      <c r="A21" s="5" t="s">
        <v>119</v>
      </c>
      <c r="B21" s="16">
        <v>6500</v>
      </c>
      <c r="C21" s="16">
        <v>0</v>
      </c>
      <c r="D21" s="16">
        <v>0</v>
      </c>
      <c r="E21" s="16">
        <v>0</v>
      </c>
      <c r="F21" s="16">
        <v>500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3280</v>
      </c>
      <c r="M21" s="16">
        <v>0</v>
      </c>
      <c r="N21" s="17">
        <v>0</v>
      </c>
      <c r="O21" s="19">
        <f>SUM(Table6[[#This Row],[150 | 78]:[166 | 71]])</f>
        <v>10280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5"/>
  <sheetViews>
    <sheetView zoomScale="73" workbookViewId="0">
      <pane xSplit="1" ySplit="1" topLeftCell="B2" activePane="bottomRight" state="frozen"/>
      <selection pane="topRight"/>
      <selection pane="bottomLeft"/>
      <selection pane="bottomRight" activeCell="D31" sqref="D31"/>
    </sheetView>
  </sheetViews>
  <sheetFormatPr defaultRowHeight="14.5" x14ac:dyDescent="0.35"/>
  <cols>
    <col min="1" max="1" width="50" customWidth="1"/>
    <col min="2" max="17" width="10" customWidth="1"/>
  </cols>
  <sheetData>
    <row r="1" spans="1:18" x14ac:dyDescent="0.35">
      <c r="A1" s="1" t="s">
        <v>1</v>
      </c>
      <c r="B1" s="2" t="s">
        <v>273</v>
      </c>
      <c r="C1" s="2" t="s">
        <v>274</v>
      </c>
      <c r="D1" s="2" t="s">
        <v>271</v>
      </c>
      <c r="E1" s="2" t="s">
        <v>276</v>
      </c>
      <c r="F1" s="2" t="s">
        <v>259</v>
      </c>
      <c r="G1" s="2" t="s">
        <v>261</v>
      </c>
      <c r="H1" s="2" t="s">
        <v>262</v>
      </c>
      <c r="I1" s="2" t="s">
        <v>263</v>
      </c>
      <c r="J1" s="2" t="s">
        <v>275</v>
      </c>
      <c r="K1" s="2" t="s">
        <v>264</v>
      </c>
      <c r="L1" s="2" t="s">
        <v>249</v>
      </c>
      <c r="M1" s="2" t="s">
        <v>265</v>
      </c>
      <c r="N1" s="2" t="s">
        <v>277</v>
      </c>
      <c r="O1" s="2" t="s">
        <v>266</v>
      </c>
      <c r="P1" s="2" t="s">
        <v>267</v>
      </c>
      <c r="Q1" s="3" t="s">
        <v>272</v>
      </c>
      <c r="R1" s="2" t="s">
        <v>120</v>
      </c>
    </row>
    <row r="2" spans="1:18" x14ac:dyDescent="0.35">
      <c r="A2" s="4" t="s">
        <v>4</v>
      </c>
      <c r="B2" s="14">
        <v>1459.624</v>
      </c>
      <c r="C2" s="14">
        <v>0</v>
      </c>
      <c r="D2" s="14">
        <v>1590.8729000000001</v>
      </c>
      <c r="E2" s="14">
        <v>0</v>
      </c>
      <c r="F2" s="14">
        <v>0</v>
      </c>
      <c r="G2" s="14">
        <v>0</v>
      </c>
      <c r="H2" s="14">
        <v>2450</v>
      </c>
      <c r="I2" s="14">
        <v>0</v>
      </c>
      <c r="J2" s="14">
        <v>5358.8950000000004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5">
        <v>0</v>
      </c>
      <c r="R2" s="18">
        <f>SUM(Table9[[#This Row],[150 | 78]:[170 | 76]])</f>
        <v>10859.391900000001</v>
      </c>
    </row>
    <row r="3" spans="1:18" x14ac:dyDescent="0.35">
      <c r="A3" s="4" t="s">
        <v>19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  <c r="J3" s="14">
        <v>220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5">
        <v>0</v>
      </c>
      <c r="R3" s="19">
        <f>SUM(Table9[[#This Row],[150 | 78]:[170 | 76]])</f>
        <v>220</v>
      </c>
    </row>
    <row r="4" spans="1:18" x14ac:dyDescent="0.35">
      <c r="A4" s="4" t="s">
        <v>20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465.44400000000002</v>
      </c>
      <c r="M4" s="14">
        <v>0</v>
      </c>
      <c r="N4" s="14">
        <v>0</v>
      </c>
      <c r="O4" s="14">
        <v>0</v>
      </c>
      <c r="P4" s="14">
        <v>0</v>
      </c>
      <c r="Q4" s="15">
        <v>0</v>
      </c>
      <c r="R4" s="19">
        <f>SUM(Table9[[#This Row],[150 | 78]:[170 | 76]])</f>
        <v>465.44400000000002</v>
      </c>
    </row>
    <row r="5" spans="1:18" x14ac:dyDescent="0.35">
      <c r="A5" s="4" t="s">
        <v>22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1056.0609999999999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5">
        <v>0</v>
      </c>
      <c r="R5" s="19">
        <f>SUM(Table9[[#This Row],[150 | 78]:[170 | 76]])</f>
        <v>1056.0609999999999</v>
      </c>
    </row>
    <row r="6" spans="1:18" x14ac:dyDescent="0.35">
      <c r="A6" s="4" t="s">
        <v>26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7.6219999999999999</v>
      </c>
      <c r="P6" s="14">
        <v>0</v>
      </c>
      <c r="Q6" s="15">
        <v>0</v>
      </c>
      <c r="R6" s="19">
        <f>SUM(Table9[[#This Row],[150 | 78]:[170 | 76]])</f>
        <v>7.6219999999999999</v>
      </c>
    </row>
    <row r="7" spans="1:18" x14ac:dyDescent="0.35">
      <c r="A7" s="4" t="s">
        <v>29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1669.2</v>
      </c>
      <c r="N7" s="14">
        <v>0</v>
      </c>
      <c r="O7" s="14">
        <v>0</v>
      </c>
      <c r="P7" s="14">
        <v>0</v>
      </c>
      <c r="Q7" s="15">
        <v>0</v>
      </c>
      <c r="R7" s="19">
        <f>SUM(Table9[[#This Row],[150 | 78]:[170 | 76]])</f>
        <v>1669.2</v>
      </c>
    </row>
    <row r="8" spans="1:18" x14ac:dyDescent="0.35">
      <c r="A8" s="4" t="s">
        <v>37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1500</v>
      </c>
      <c r="N8" s="14">
        <v>0</v>
      </c>
      <c r="O8" s="14">
        <v>0</v>
      </c>
      <c r="P8" s="14">
        <v>0</v>
      </c>
      <c r="Q8" s="15">
        <v>0</v>
      </c>
      <c r="R8" s="19">
        <f>SUM(Table9[[#This Row],[150 | 78]:[170 | 76]])</f>
        <v>1500</v>
      </c>
    </row>
    <row r="9" spans="1:18" x14ac:dyDescent="0.35">
      <c r="A9" s="4" t="s">
        <v>40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540</v>
      </c>
      <c r="Q9" s="15">
        <v>0</v>
      </c>
      <c r="R9" s="19">
        <f>SUM(Table9[[#This Row],[150 | 78]:[170 | 76]])</f>
        <v>540</v>
      </c>
    </row>
    <row r="10" spans="1:18" x14ac:dyDescent="0.35">
      <c r="A10" s="4" t="s">
        <v>50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5">
        <v>4000</v>
      </c>
      <c r="R10" s="19">
        <f>SUM(Table9[[#This Row],[150 | 78]:[170 | 76]])</f>
        <v>4000</v>
      </c>
    </row>
    <row r="11" spans="1:18" x14ac:dyDescent="0.35">
      <c r="A11" s="4" t="s">
        <v>59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33241.478000000003</v>
      </c>
      <c r="M11" s="14">
        <v>0</v>
      </c>
      <c r="N11" s="14">
        <v>0</v>
      </c>
      <c r="O11" s="14">
        <v>0</v>
      </c>
      <c r="P11" s="14">
        <v>0</v>
      </c>
      <c r="Q11" s="15">
        <v>0</v>
      </c>
      <c r="R11" s="19">
        <f>SUM(Table9[[#This Row],[150 | 78]:[170 | 76]])</f>
        <v>33241.478000000003</v>
      </c>
    </row>
    <row r="12" spans="1:18" x14ac:dyDescent="0.35">
      <c r="A12" s="4" t="s">
        <v>61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1450</v>
      </c>
      <c r="L12" s="14">
        <v>1300</v>
      </c>
      <c r="M12" s="14">
        <v>0</v>
      </c>
      <c r="N12" s="14">
        <v>0</v>
      </c>
      <c r="O12" s="14">
        <v>0</v>
      </c>
      <c r="P12" s="14">
        <v>0</v>
      </c>
      <c r="Q12" s="15">
        <v>0</v>
      </c>
      <c r="R12" s="19">
        <f>SUM(Table9[[#This Row],[150 | 78]:[170 | 76]])</f>
        <v>2750</v>
      </c>
    </row>
    <row r="13" spans="1:18" x14ac:dyDescent="0.35">
      <c r="A13" s="4" t="s">
        <v>62</v>
      </c>
      <c r="B13" s="14">
        <v>0</v>
      </c>
      <c r="C13" s="14">
        <v>70</v>
      </c>
      <c r="D13" s="14">
        <v>0</v>
      </c>
      <c r="E13" s="14">
        <v>0</v>
      </c>
      <c r="F13" s="14">
        <v>0</v>
      </c>
      <c r="G13" s="14">
        <v>0</v>
      </c>
      <c r="H13" s="14">
        <v>260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49.671999999999997</v>
      </c>
      <c r="P13" s="14">
        <v>0</v>
      </c>
      <c r="Q13" s="15">
        <v>0</v>
      </c>
      <c r="R13" s="19">
        <f>SUM(Table9[[#This Row],[150 | 78]:[170 | 76]])</f>
        <v>379.67200000000003</v>
      </c>
    </row>
    <row r="14" spans="1:18" x14ac:dyDescent="0.35">
      <c r="A14" s="4" t="s">
        <v>69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14200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5">
        <v>0</v>
      </c>
      <c r="R14" s="19">
        <f>SUM(Table9[[#This Row],[150 | 78]:[170 | 76]])</f>
        <v>14200</v>
      </c>
    </row>
    <row r="15" spans="1:18" x14ac:dyDescent="0.35">
      <c r="A15" s="4" t="s">
        <v>70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30</v>
      </c>
      <c r="M15" s="14">
        <v>0</v>
      </c>
      <c r="N15" s="14">
        <v>0</v>
      </c>
      <c r="O15" s="14">
        <v>0</v>
      </c>
      <c r="P15" s="14">
        <v>0</v>
      </c>
      <c r="Q15" s="15">
        <v>0</v>
      </c>
      <c r="R15" s="19">
        <f>SUM(Table9[[#This Row],[150 | 78]:[170 | 76]])</f>
        <v>30</v>
      </c>
    </row>
    <row r="16" spans="1:18" x14ac:dyDescent="0.35">
      <c r="A16" s="4" t="s">
        <v>76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355</v>
      </c>
      <c r="M16" s="14">
        <v>0</v>
      </c>
      <c r="N16" s="14">
        <v>0</v>
      </c>
      <c r="O16" s="14">
        <v>0</v>
      </c>
      <c r="P16" s="14">
        <v>0</v>
      </c>
      <c r="Q16" s="15">
        <v>0</v>
      </c>
      <c r="R16" s="19">
        <f>SUM(Table9[[#This Row],[150 | 78]:[170 | 76]])</f>
        <v>355</v>
      </c>
    </row>
    <row r="17" spans="1:18" x14ac:dyDescent="0.35">
      <c r="A17" s="4" t="s">
        <v>90</v>
      </c>
      <c r="B17" s="14">
        <v>2000</v>
      </c>
      <c r="C17" s="14">
        <v>0</v>
      </c>
      <c r="D17" s="14">
        <v>0</v>
      </c>
      <c r="E17" s="14">
        <v>2000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5">
        <v>0</v>
      </c>
      <c r="R17" s="19">
        <f>SUM(Table9[[#This Row],[150 | 78]:[170 | 76]])</f>
        <v>4000</v>
      </c>
    </row>
    <row r="18" spans="1:18" x14ac:dyDescent="0.35">
      <c r="A18" s="4" t="s">
        <v>91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2000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5">
        <v>0</v>
      </c>
      <c r="R18" s="19">
        <f>SUM(Table9[[#This Row],[150 | 78]:[170 | 76]])</f>
        <v>2000</v>
      </c>
    </row>
    <row r="19" spans="1:18" x14ac:dyDescent="0.35">
      <c r="A19" s="4" t="s">
        <v>93</v>
      </c>
      <c r="B19" s="14">
        <v>0</v>
      </c>
      <c r="C19" s="14">
        <v>0</v>
      </c>
      <c r="D19" s="14">
        <v>0</v>
      </c>
      <c r="E19" s="14">
        <v>0</v>
      </c>
      <c r="F19" s="14">
        <v>820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5">
        <v>0</v>
      </c>
      <c r="R19" s="19">
        <f>SUM(Table9[[#This Row],[150 | 78]:[170 | 76]])</f>
        <v>820</v>
      </c>
    </row>
    <row r="20" spans="1:18" x14ac:dyDescent="0.35">
      <c r="A20" s="4" t="s">
        <v>94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4450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5">
        <v>0</v>
      </c>
      <c r="R20" s="19">
        <f>SUM(Table9[[#This Row],[150 | 78]:[170 | 76]])</f>
        <v>4450</v>
      </c>
    </row>
    <row r="21" spans="1:18" x14ac:dyDescent="0.35">
      <c r="A21" s="4" t="s">
        <v>98</v>
      </c>
      <c r="B21" s="14">
        <v>0</v>
      </c>
      <c r="C21" s="14">
        <v>0</v>
      </c>
      <c r="D21" s="14">
        <v>5200.2610000000004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5">
        <v>0</v>
      </c>
      <c r="R21" s="19">
        <f>SUM(Table9[[#This Row],[150 | 78]:[170 | 76]])</f>
        <v>5200.2610000000004</v>
      </c>
    </row>
    <row r="22" spans="1:18" x14ac:dyDescent="0.35">
      <c r="A22" s="4" t="s">
        <v>106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2000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5">
        <v>0</v>
      </c>
      <c r="R22" s="19">
        <f>SUM(Table9[[#This Row],[150 | 78]:[170 | 76]])</f>
        <v>2000</v>
      </c>
    </row>
    <row r="23" spans="1:18" x14ac:dyDescent="0.35">
      <c r="A23" s="4" t="s">
        <v>114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500</v>
      </c>
      <c r="L23" s="14">
        <v>660</v>
      </c>
      <c r="M23" s="14">
        <v>0</v>
      </c>
      <c r="N23" s="14">
        <v>0</v>
      </c>
      <c r="O23" s="14">
        <v>0</v>
      </c>
      <c r="P23" s="14">
        <v>0</v>
      </c>
      <c r="Q23" s="15">
        <v>0</v>
      </c>
      <c r="R23" s="19">
        <f>SUM(Table9[[#This Row],[150 | 78]:[170 | 76]])</f>
        <v>1160</v>
      </c>
    </row>
    <row r="24" spans="1:18" x14ac:dyDescent="0.35">
      <c r="A24" s="4" t="s">
        <v>118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3500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5">
        <v>0</v>
      </c>
      <c r="R24" s="19">
        <f>SUM(Table9[[#This Row],[150 | 78]:[170 | 76]])</f>
        <v>3500</v>
      </c>
    </row>
    <row r="25" spans="1:18" x14ac:dyDescent="0.35">
      <c r="A25" s="5" t="s">
        <v>119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600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3300</v>
      </c>
      <c r="O25" s="16">
        <v>0</v>
      </c>
      <c r="P25" s="16">
        <v>0</v>
      </c>
      <c r="Q25" s="17">
        <v>0</v>
      </c>
      <c r="R25" s="20">
        <f>SUM(Table9[[#This Row],[150 | 78]:[170 | 76]])</f>
        <v>3900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2_FF2024 xmlns="72348983-faa2-41b7-b2ce-4710186dd419" xsi:nil="true"/>
    <lcf76f155ced4ddcb4097134ff3c332f xmlns="72348983-faa2-41b7-b2ce-4710186dd419">
      <Terms xmlns="http://schemas.microsoft.com/office/infopath/2007/PartnerControls"/>
    </lcf76f155ced4ddcb4097134ff3c332f>
    <TaxCatchAll xmlns="8b4d7f49-c95d-4b7a-a7ca-10180794530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586434A937E4AB38FF5C162D1FCC4" ma:contentTypeVersion="16" ma:contentTypeDescription="Create a new document." ma:contentTypeScope="" ma:versionID="995d5b88194d6509d8489165e2f081b0">
  <xsd:schema xmlns:xsd="http://www.w3.org/2001/XMLSchema" xmlns:xs="http://www.w3.org/2001/XMLSchema" xmlns:p="http://schemas.microsoft.com/office/2006/metadata/properties" xmlns:ns2="72348983-faa2-41b7-b2ce-4710186dd419" xmlns:ns3="8b4d7f49-c95d-4b7a-a7ca-101807945308" targetNamespace="http://schemas.microsoft.com/office/2006/metadata/properties" ma:root="true" ma:fieldsID="7f538500b04ed45235f5376c41511299" ns2:_="" ns3:_="">
    <xsd:import namespace="72348983-faa2-41b7-b2ce-4710186dd419"/>
    <xsd:import namespace="8b4d7f49-c95d-4b7a-a7ca-1018079453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_x0052_FF2024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48983-faa2-41b7-b2ce-4710186dd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0052_FF2024" ma:index="13" nillable="true" ma:displayName="RFF 2024" ma:format="Dropdown" ma:internalName="_x0052_FF2024">
      <xsd:simpleType>
        <xsd:restriction base="dms:Text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6bbc6b8-f51d-486b-9945-7ad67a6910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d7f49-c95d-4b7a-a7ca-1018079453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542946f-bb7a-464c-a488-b6be6bb00e56}" ma:internalName="TaxCatchAll" ma:showField="CatchAllData" ma:web="8b4d7f49-c95d-4b7a-a7ca-101807945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7E947C-C452-4DCB-B642-6C966ACDAEB8}">
  <ds:schemaRefs>
    <ds:schemaRef ds:uri="http://schemas.microsoft.com/office/2006/metadata/properties"/>
    <ds:schemaRef ds:uri="http://schemas.microsoft.com/office/infopath/2007/PartnerControls"/>
    <ds:schemaRef ds:uri="72348983-faa2-41b7-b2ce-4710186dd419"/>
    <ds:schemaRef ds:uri="8b4d7f49-c95d-4b7a-a7ca-101807945308"/>
  </ds:schemaRefs>
</ds:datastoreItem>
</file>

<file path=customXml/itemProps2.xml><?xml version="1.0" encoding="utf-8"?>
<ds:datastoreItem xmlns:ds="http://schemas.openxmlformats.org/officeDocument/2006/customXml" ds:itemID="{D25C1CD0-4D85-4C93-B14E-FF122EE2C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348983-faa2-41b7-b2ce-4710186dd419"/>
    <ds:schemaRef ds:uri="8b4d7f49-c95d-4b7a-a7ca-101807945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7B3659-F830-46F0-9B2B-D06612B32FD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6c1f713-3bb1-42cd-b544-de7cf2cb548b}" enabled="1" method="Privileged" siteId="{bb0f0b4e-4525-4e4b-ba50-1e7775a8fd2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Totalbeløp per mottaker</vt:lpstr>
      <vt:lpstr>Forklaring kap.post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Aakhus-Særvoll, Karene</cp:lastModifiedBy>
  <cp:revision/>
  <dcterms:created xsi:type="dcterms:W3CDTF">2026-02-26T13:57:59Z</dcterms:created>
  <dcterms:modified xsi:type="dcterms:W3CDTF">2026-03-02T09:33:54Z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0x01010045E586434A937E4AB38FF5C162D1FCC4</vt:lpwstr>
  </property>
  <property fmtid="{D5CDD505-2E9C-101B-9397-08002B2CF9AE}" pid="3" name="MediaServiceImageTags">
    <vt:lpwstr/>
  </property>
</Properties>
</file>