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mfa-my.sharepoint.com/personal/karene_aakhus-saervoll_mfa_no/Documents/Documents/spm 1619/Levert til POL 270226/"/>
    </mc:Choice>
  </mc:AlternateContent>
  <xr:revisionPtr revIDLastSave="39" documentId="8_{8A25959C-4C91-4046-97F1-33FFB1FC9D8D}" xr6:coauthVersionLast="47" xr6:coauthVersionMax="47" xr10:uidLastSave="{23DA6612-D5F3-4F2D-9906-2DDF835D807B}"/>
  <workbookProtection workbookAlgorithmName="SHA-512" workbookHashValue="Pxoeuc0pzUT78evZ6J/3M6IuMQi4Z82KRCoV/kj/89FSy3H8G4bWY+v5Vec7DXELrgS6LMk7qijrEUjsWDA5LQ==" workbookSaltValue="IHj/aEvPhS4XoVgOs/8FRw==" workbookSpinCount="100000" lockStructure="1"/>
  <bookViews>
    <workbookView xWindow="-110" yWindow="-110" windowWidth="19420" windowHeight="11500" activeTab="1" xr2:uid="{00000000-000D-0000-FFFF-FFFF00000000}"/>
  </bookViews>
  <sheets>
    <sheet name="03 Totalbeløp per mottaker" sheetId="27" r:id="rId1"/>
    <sheet name="02 Totalbeløp per mottaker" sheetId="28" r:id="rId2"/>
    <sheet name="2000" sheetId="1" r:id="rId3"/>
    <sheet name="2001" sheetId="2" r:id="rId4"/>
    <sheet name="2002" sheetId="3" r:id="rId5"/>
    <sheet name="2003" sheetId="4" r:id="rId6"/>
    <sheet name="2004" sheetId="5" r:id="rId7"/>
    <sheet name="2005" sheetId="6" r:id="rId8"/>
    <sheet name="2006" sheetId="7" r:id="rId9"/>
    <sheet name="2007" sheetId="8" r:id="rId10"/>
    <sheet name="2008" sheetId="9" r:id="rId11"/>
    <sheet name="2009" sheetId="10" r:id="rId12"/>
    <sheet name="2010" sheetId="11" r:id="rId13"/>
    <sheet name="2011" sheetId="12" r:id="rId14"/>
    <sheet name="2012" sheetId="13" r:id="rId15"/>
    <sheet name="2013" sheetId="14" r:id="rId16"/>
    <sheet name="2014" sheetId="15" r:id="rId17"/>
    <sheet name="2015" sheetId="16" r:id="rId18"/>
    <sheet name="2016" sheetId="17" r:id="rId19"/>
    <sheet name="2017" sheetId="18" r:id="rId20"/>
    <sheet name="2018" sheetId="19" r:id="rId21"/>
    <sheet name="2019" sheetId="20" r:id="rId22"/>
    <sheet name="2020" sheetId="21" r:id="rId23"/>
    <sheet name="2021" sheetId="22" r:id="rId24"/>
    <sheet name="2022" sheetId="23" r:id="rId25"/>
    <sheet name="2023" sheetId="24" r:id="rId26"/>
    <sheet name="2024" sheetId="25" r:id="rId27"/>
    <sheet name="Forklaring kap.post" sheetId="26" r:id="rId28"/>
  </sheets>
  <definedNames>
    <definedName name="_xlnm._FilterDatabase" localSheetId="2" hidden="1">'2000'!$A$1:$K$19</definedName>
    <definedName name="_xlnm._FilterDatabase" localSheetId="3" hidden="1">'2001'!$A$1:$M$25</definedName>
    <definedName name="_xlnm._FilterDatabase" localSheetId="4" hidden="1">'2002'!$A$1:$R$23</definedName>
    <definedName name="_xlnm._FilterDatabase" localSheetId="5" hidden="1">'2003'!$A$1:$Q$26</definedName>
    <definedName name="_xlnm._FilterDatabase" localSheetId="6" hidden="1">'2004'!$A$1:$O$29</definedName>
    <definedName name="_xlnm._FilterDatabase" localSheetId="7" hidden="1">'2005'!$A$1:$O$34</definedName>
    <definedName name="_xlnm._FilterDatabase" localSheetId="8" hidden="1">'2006'!$A$1:$S$38</definedName>
    <definedName name="_xlnm._FilterDatabase" localSheetId="9" hidden="1">'2007'!$A$1:$U$56</definedName>
    <definedName name="_xlnm._FilterDatabase" localSheetId="10" hidden="1">'2008'!$A$1:$U$58</definedName>
    <definedName name="_xlnm._FilterDatabase" localSheetId="11" hidden="1">'2009'!$A$1:$X$55</definedName>
    <definedName name="_xlnm._FilterDatabase" localSheetId="12" hidden="1">'2010'!$A$1:$V$58</definedName>
    <definedName name="_xlnm._FilterDatabase" localSheetId="13" hidden="1">'2011'!$A$1:$AB$59</definedName>
    <definedName name="_xlnm._FilterDatabase" localSheetId="14" hidden="1">'2012'!$A$1:$W$63</definedName>
    <definedName name="_xlnm._FilterDatabase" localSheetId="15" hidden="1">'2013'!$A$1:$U$82</definedName>
    <definedName name="_xlnm._FilterDatabase" localSheetId="16" hidden="1">'2014'!$A$1:$S$65</definedName>
    <definedName name="_xlnm._FilterDatabase" localSheetId="17" hidden="1">'2015'!$A$1:$R$59</definedName>
    <definedName name="_xlnm._FilterDatabase" localSheetId="18" hidden="1">'2016'!$A$1:$Q$47</definedName>
    <definedName name="_xlnm._FilterDatabase" localSheetId="19" hidden="1">'2017'!$A$1:$S$43</definedName>
    <definedName name="_xlnm._FilterDatabase" localSheetId="20" hidden="1">'2018'!$A$1:$Q$45</definedName>
    <definedName name="_xlnm._FilterDatabase" localSheetId="21" hidden="1">'2019'!$A$1:$O$41</definedName>
    <definedName name="_xlnm._FilterDatabase" localSheetId="22" hidden="1">'2020'!$A$1:$M$38</definedName>
    <definedName name="_xlnm._FilterDatabase" localSheetId="23" hidden="1">'2021'!$A$1:$M$35</definedName>
    <definedName name="_xlnm._FilterDatabase" localSheetId="24" hidden="1">'2022'!$A$1:$M$32</definedName>
    <definedName name="_xlnm._FilterDatabase" localSheetId="25" hidden="1">'2023'!$A$1:$R$47</definedName>
    <definedName name="_xlnm._FilterDatabase" localSheetId="26" hidden="1">'2024'!$A$1:$P$40</definedName>
    <definedName name="_xlnm._FilterDatabase" localSheetId="27" hidden="1">'Forklaring kap.post'!$A$1:$D$105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1" l="1"/>
  <c r="W3" i="11"/>
  <c r="W4" i="11"/>
  <c r="W5" i="11"/>
  <c r="W6" i="11"/>
  <c r="W7" i="11"/>
  <c r="W9" i="11"/>
  <c r="W10" i="11"/>
  <c r="W11" i="11"/>
  <c r="W12" i="11"/>
  <c r="W13" i="11"/>
  <c r="W14" i="11"/>
  <c r="W15" i="11"/>
  <c r="W16" i="11"/>
  <c r="W17" i="11"/>
  <c r="W8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1" i="11"/>
  <c r="W33" i="11"/>
  <c r="W34" i="11"/>
  <c r="W35" i="11"/>
  <c r="W30" i="11"/>
  <c r="W32" i="11"/>
  <c r="W36" i="11"/>
  <c r="W37" i="11"/>
  <c r="W39" i="11"/>
  <c r="W40" i="11"/>
  <c r="W38" i="11"/>
  <c r="W43" i="11"/>
  <c r="W41" i="11"/>
  <c r="W42" i="11"/>
  <c r="W44" i="11"/>
  <c r="W45" i="11"/>
  <c r="W46" i="11"/>
  <c r="W47" i="11"/>
  <c r="W48" i="11"/>
  <c r="W49" i="11"/>
  <c r="W50" i="11"/>
  <c r="W51" i="11"/>
  <c r="W52" i="11"/>
  <c r="W54" i="11"/>
  <c r="W53" i="11"/>
  <c r="W56" i="11"/>
  <c r="W55" i="11"/>
  <c r="W57" i="11"/>
  <c r="W58" i="11"/>
  <c r="N2" i="22"/>
  <c r="N3" i="22"/>
  <c r="N5" i="22"/>
  <c r="N4" i="22"/>
  <c r="N6" i="22"/>
  <c r="N8" i="22"/>
  <c r="N9" i="22"/>
  <c r="N10" i="22"/>
  <c r="N11" i="22"/>
  <c r="N7" i="22"/>
  <c r="N12" i="22"/>
  <c r="N13" i="22"/>
  <c r="N14" i="22"/>
  <c r="N15" i="22"/>
  <c r="N17" i="22"/>
  <c r="N16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2" i="21"/>
  <c r="N3" i="21"/>
  <c r="N4" i="21"/>
  <c r="N5" i="21"/>
  <c r="N7" i="21"/>
  <c r="N6" i="21"/>
  <c r="N9" i="21"/>
  <c r="N10" i="21"/>
  <c r="N11" i="21"/>
  <c r="N8" i="21"/>
  <c r="N12" i="21"/>
  <c r="N13" i="21"/>
  <c r="N14" i="21"/>
  <c r="N15" i="21"/>
  <c r="N16" i="21"/>
  <c r="N18" i="21"/>
  <c r="N17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3" i="21"/>
  <c r="N32" i="21"/>
  <c r="N34" i="21"/>
  <c r="N35" i="21"/>
  <c r="N36" i="21"/>
  <c r="N37" i="21"/>
  <c r="N38" i="21"/>
  <c r="P2" i="20"/>
  <c r="P3" i="20"/>
  <c r="P4" i="20"/>
  <c r="P6" i="20"/>
  <c r="P5" i="20"/>
  <c r="P7" i="20"/>
  <c r="P9" i="20"/>
  <c r="P10" i="20"/>
  <c r="P11" i="20"/>
  <c r="P8" i="20"/>
  <c r="P12" i="20"/>
  <c r="P13" i="20"/>
  <c r="P14" i="20"/>
  <c r="P15" i="20"/>
  <c r="P16" i="20"/>
  <c r="P18" i="20"/>
  <c r="P17" i="20"/>
  <c r="P19" i="20"/>
  <c r="P20" i="20"/>
  <c r="P21" i="20"/>
  <c r="P22" i="20"/>
  <c r="P23" i="20"/>
  <c r="P24" i="20"/>
  <c r="P25" i="20"/>
  <c r="P26" i="20"/>
  <c r="P27" i="20"/>
  <c r="P29" i="20"/>
  <c r="P28" i="20"/>
  <c r="P30" i="20"/>
  <c r="P31" i="20"/>
  <c r="P32" i="20"/>
  <c r="P33" i="20"/>
  <c r="P35" i="20"/>
  <c r="P34" i="20"/>
  <c r="P36" i="20"/>
  <c r="P37" i="20"/>
  <c r="P38" i="20"/>
  <c r="P39" i="20"/>
  <c r="P40" i="20"/>
  <c r="P41" i="20"/>
  <c r="R2" i="19"/>
  <c r="R3" i="19"/>
  <c r="R4" i="19"/>
  <c r="R6" i="19"/>
  <c r="R5" i="19"/>
  <c r="R7" i="19"/>
  <c r="R9" i="19"/>
  <c r="R10" i="19"/>
  <c r="R11" i="19"/>
  <c r="R12" i="19"/>
  <c r="R13" i="19"/>
  <c r="R14" i="19"/>
  <c r="R15" i="19"/>
  <c r="R8" i="19"/>
  <c r="R16" i="19"/>
  <c r="R17" i="19"/>
  <c r="R18" i="19"/>
  <c r="R19" i="19"/>
  <c r="R21" i="19"/>
  <c r="R20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36" i="19"/>
  <c r="R37" i="19"/>
  <c r="R39" i="19"/>
  <c r="R38" i="19"/>
  <c r="R40" i="19"/>
  <c r="R41" i="19"/>
  <c r="R42" i="19"/>
  <c r="R43" i="19"/>
  <c r="R44" i="19"/>
  <c r="R45" i="19"/>
  <c r="T2" i="18"/>
  <c r="T3" i="18"/>
  <c r="T4" i="18"/>
  <c r="T5" i="18"/>
  <c r="T6" i="18"/>
  <c r="T7" i="18"/>
  <c r="T9" i="18"/>
  <c r="T10" i="18"/>
  <c r="T11" i="18"/>
  <c r="T12" i="18"/>
  <c r="T13" i="18"/>
  <c r="T14" i="18"/>
  <c r="T15" i="18"/>
  <c r="T8" i="18"/>
  <c r="T16" i="18"/>
  <c r="T17" i="18"/>
  <c r="T18" i="18"/>
  <c r="T19" i="18"/>
  <c r="T20" i="18"/>
  <c r="T21" i="18"/>
  <c r="T22" i="18"/>
  <c r="T24" i="18"/>
  <c r="T25" i="18"/>
  <c r="T26" i="18"/>
  <c r="T27" i="18"/>
  <c r="T28" i="18"/>
  <c r="T29" i="18"/>
  <c r="T23" i="18"/>
  <c r="T30" i="18"/>
  <c r="T31" i="18"/>
  <c r="T33" i="18"/>
  <c r="T32" i="18"/>
  <c r="T34" i="18"/>
  <c r="T35" i="18"/>
  <c r="T36" i="18"/>
  <c r="T38" i="18"/>
  <c r="T37" i="18"/>
  <c r="T39" i="18"/>
  <c r="T40" i="18"/>
  <c r="T41" i="18"/>
  <c r="T42" i="18"/>
  <c r="T43" i="18"/>
  <c r="R3" i="17"/>
  <c r="R2" i="17"/>
  <c r="R4" i="17"/>
  <c r="R5" i="17"/>
  <c r="R6" i="17"/>
  <c r="R9" i="17"/>
  <c r="R10" i="17"/>
  <c r="R11" i="17"/>
  <c r="R12" i="17"/>
  <c r="R13" i="17"/>
  <c r="R14" i="17"/>
  <c r="R15" i="17"/>
  <c r="R16" i="17"/>
  <c r="R7" i="17"/>
  <c r="R8" i="17"/>
  <c r="R17" i="17"/>
  <c r="R18" i="17"/>
  <c r="R19" i="17"/>
  <c r="R20" i="17"/>
  <c r="R21" i="17"/>
  <c r="R23" i="17"/>
  <c r="R24" i="17"/>
  <c r="R25" i="17"/>
  <c r="R26" i="17"/>
  <c r="R27" i="17"/>
  <c r="R28" i="17"/>
  <c r="R22" i="17"/>
  <c r="R29" i="17"/>
  <c r="R30" i="17"/>
  <c r="R31" i="17"/>
  <c r="R33" i="17"/>
  <c r="R32" i="17"/>
  <c r="R34" i="17"/>
  <c r="R35" i="17"/>
  <c r="R36" i="17"/>
  <c r="R37" i="17"/>
  <c r="R39" i="17"/>
  <c r="R38" i="17"/>
  <c r="R40" i="17"/>
  <c r="R41" i="17"/>
  <c r="R42" i="17"/>
  <c r="R43" i="17"/>
  <c r="R44" i="17"/>
  <c r="R45" i="17"/>
  <c r="R46" i="17"/>
  <c r="R47" i="17"/>
  <c r="S2" i="16"/>
  <c r="S3" i="16"/>
  <c r="S4" i="16"/>
  <c r="S5" i="16"/>
  <c r="S7" i="16"/>
  <c r="S6" i="16"/>
  <c r="S8" i="16"/>
  <c r="S9" i="16"/>
  <c r="S10" i="16"/>
  <c r="S11" i="16"/>
  <c r="S12" i="16"/>
  <c r="S13" i="16"/>
  <c r="S15" i="16"/>
  <c r="S16" i="16"/>
  <c r="S17" i="16"/>
  <c r="S18" i="16"/>
  <c r="S19" i="16"/>
  <c r="S20" i="16"/>
  <c r="S21" i="16"/>
  <c r="S22" i="16"/>
  <c r="S14" i="16"/>
  <c r="S23" i="16"/>
  <c r="S24" i="16"/>
  <c r="S27" i="16"/>
  <c r="S25" i="16"/>
  <c r="S26" i="16"/>
  <c r="S28" i="16"/>
  <c r="S29" i="16"/>
  <c r="S30" i="16"/>
  <c r="S32" i="16"/>
  <c r="S33" i="16"/>
  <c r="S34" i="16"/>
  <c r="S35" i="16"/>
  <c r="S36" i="16"/>
  <c r="S31" i="16"/>
  <c r="S37" i="16"/>
  <c r="S38" i="16"/>
  <c r="S39" i="16"/>
  <c r="S40" i="16"/>
  <c r="S42" i="16"/>
  <c r="S41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8" i="16"/>
  <c r="S57" i="16"/>
  <c r="S59" i="16"/>
  <c r="T2" i="15"/>
  <c r="T3" i="15"/>
  <c r="T4" i="15"/>
  <c r="T5" i="15"/>
  <c r="T6" i="15"/>
  <c r="T8" i="15"/>
  <c r="T9" i="15"/>
  <c r="T10" i="15"/>
  <c r="T7" i="15"/>
  <c r="T11" i="15"/>
  <c r="T12" i="15"/>
  <c r="T15" i="15"/>
  <c r="T16" i="15"/>
  <c r="T17" i="15"/>
  <c r="T18" i="15"/>
  <c r="T19" i="15"/>
  <c r="T20" i="15"/>
  <c r="T21" i="15"/>
  <c r="T22" i="15"/>
  <c r="T13" i="15"/>
  <c r="T14" i="15"/>
  <c r="T23" i="15"/>
  <c r="T24" i="15"/>
  <c r="T25" i="15"/>
  <c r="T28" i="15"/>
  <c r="T26" i="15"/>
  <c r="T27" i="15"/>
  <c r="T30" i="15"/>
  <c r="T29" i="15"/>
  <c r="T31" i="15"/>
  <c r="T32" i="15"/>
  <c r="T33" i="15"/>
  <c r="T35" i="15"/>
  <c r="T36" i="15"/>
  <c r="T37" i="15"/>
  <c r="T38" i="15"/>
  <c r="T39" i="15"/>
  <c r="T40" i="15"/>
  <c r="T34" i="15"/>
  <c r="T41" i="15"/>
  <c r="T42" i="15"/>
  <c r="T43" i="15"/>
  <c r="T44" i="15"/>
  <c r="T45" i="15"/>
  <c r="T48" i="15"/>
  <c r="T46" i="15"/>
  <c r="T47" i="15"/>
  <c r="T49" i="15"/>
  <c r="T50" i="15"/>
  <c r="T51" i="15"/>
  <c r="T52" i="15"/>
  <c r="T53" i="15"/>
  <c r="T54" i="15"/>
  <c r="T55" i="15"/>
  <c r="T56" i="15"/>
  <c r="T57" i="15"/>
  <c r="T58" i="15"/>
  <c r="T59" i="15"/>
  <c r="T60" i="15"/>
  <c r="T61" i="15"/>
  <c r="T62" i="15"/>
  <c r="T64" i="15"/>
  <c r="T63" i="15"/>
  <c r="T65" i="15"/>
  <c r="V2" i="14"/>
  <c r="V3" i="14"/>
  <c r="V4" i="14"/>
  <c r="V5" i="14"/>
  <c r="V6" i="14"/>
  <c r="V8" i="14"/>
  <c r="V7" i="14"/>
  <c r="V9" i="14"/>
  <c r="V11" i="14"/>
  <c r="V12" i="14"/>
  <c r="V13" i="14"/>
  <c r="V10" i="14"/>
  <c r="V14" i="14"/>
  <c r="V15" i="14"/>
  <c r="V16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17" i="14"/>
  <c r="V18" i="14"/>
  <c r="V33" i="14"/>
  <c r="V34" i="14"/>
  <c r="V35" i="14"/>
  <c r="V36" i="14"/>
  <c r="V38" i="14"/>
  <c r="V37" i="14"/>
  <c r="V41" i="14"/>
  <c r="V42" i="14"/>
  <c r="V39" i="14"/>
  <c r="V40" i="14"/>
  <c r="V43" i="14"/>
  <c r="V44" i="14"/>
  <c r="V45" i="14"/>
  <c r="V47" i="14"/>
  <c r="V48" i="14"/>
  <c r="V49" i="14"/>
  <c r="V50" i="14"/>
  <c r="V51" i="14"/>
  <c r="V52" i="14"/>
  <c r="V46" i="14"/>
  <c r="V53" i="14"/>
  <c r="V54" i="14"/>
  <c r="V55" i="14"/>
  <c r="V56" i="14"/>
  <c r="V57" i="14"/>
  <c r="V58" i="14"/>
  <c r="V61" i="14"/>
  <c r="V59" i="14"/>
  <c r="V60" i="14"/>
  <c r="V62" i="14"/>
  <c r="V63" i="14"/>
  <c r="V64" i="14"/>
  <c r="V65" i="14"/>
  <c r="V66" i="14"/>
  <c r="V67" i="14"/>
  <c r="V68" i="14"/>
  <c r="V69" i="14"/>
  <c r="V70" i="14"/>
  <c r="V71" i="14"/>
  <c r="V72" i="14"/>
  <c r="V74" i="14"/>
  <c r="V73" i="14"/>
  <c r="V77" i="14"/>
  <c r="V75" i="14"/>
  <c r="V76" i="14"/>
  <c r="V78" i="14"/>
  <c r="V80" i="14"/>
  <c r="V79" i="14"/>
  <c r="V81" i="14"/>
  <c r="V82" i="14"/>
  <c r="X2" i="13"/>
  <c r="X3" i="13"/>
  <c r="X4" i="13"/>
  <c r="X5" i="13"/>
  <c r="X6" i="13"/>
  <c r="X7" i="13"/>
  <c r="X8" i="13"/>
  <c r="X9" i="13"/>
  <c r="X12" i="13"/>
  <c r="X13" i="13"/>
  <c r="X14" i="13"/>
  <c r="X15" i="13"/>
  <c r="X16" i="13"/>
  <c r="X17" i="13"/>
  <c r="X18" i="13"/>
  <c r="X19" i="13"/>
  <c r="X20" i="13"/>
  <c r="X21" i="13"/>
  <c r="X22" i="13"/>
  <c r="X10" i="13"/>
  <c r="X11" i="13"/>
  <c r="X23" i="13"/>
  <c r="X24" i="13"/>
  <c r="X25" i="13"/>
  <c r="X26" i="13"/>
  <c r="X27" i="13"/>
  <c r="X28" i="13"/>
  <c r="X29" i="13"/>
  <c r="X30" i="13"/>
  <c r="X32" i="13"/>
  <c r="X31" i="13"/>
  <c r="X33" i="13"/>
  <c r="X34" i="13"/>
  <c r="X36" i="13"/>
  <c r="X37" i="13"/>
  <c r="X38" i="13"/>
  <c r="X39" i="13"/>
  <c r="X40" i="13"/>
  <c r="X35" i="13"/>
  <c r="X41" i="13"/>
  <c r="X42" i="13"/>
  <c r="X43" i="13"/>
  <c r="X44" i="13"/>
  <c r="X45" i="13"/>
  <c r="X48" i="13"/>
  <c r="X46" i="13"/>
  <c r="X47" i="13"/>
  <c r="X49" i="13"/>
  <c r="X50" i="13"/>
  <c r="X51" i="13"/>
  <c r="X52" i="13"/>
  <c r="X53" i="13"/>
  <c r="X54" i="13"/>
  <c r="X55" i="13"/>
  <c r="X56" i="13"/>
  <c r="X57" i="13"/>
  <c r="X59" i="13"/>
  <c r="X58" i="13"/>
  <c r="X60" i="13"/>
  <c r="X62" i="13"/>
  <c r="X61" i="13"/>
  <c r="X63" i="13"/>
  <c r="AC2" i="12"/>
  <c r="AC3" i="12"/>
  <c r="AC4" i="12"/>
  <c r="AC5" i="12"/>
  <c r="AC6" i="12"/>
  <c r="AC7" i="12"/>
  <c r="AC8" i="12"/>
  <c r="AC9" i="12"/>
  <c r="AC11" i="12"/>
  <c r="AC12" i="12"/>
  <c r="AC13" i="12"/>
  <c r="AC14" i="12"/>
  <c r="AC16" i="12"/>
  <c r="AC17" i="12"/>
  <c r="AC18" i="12"/>
  <c r="AC19" i="12"/>
  <c r="AC20" i="12"/>
  <c r="AC21" i="12"/>
  <c r="AC10" i="12"/>
  <c r="AC15" i="12"/>
  <c r="AC22" i="12"/>
  <c r="AC23" i="12"/>
  <c r="AC24" i="12"/>
  <c r="AC25" i="12"/>
  <c r="AC26" i="12"/>
  <c r="AC27" i="12"/>
  <c r="AC28" i="12"/>
  <c r="AC29" i="12"/>
  <c r="AC30" i="12"/>
  <c r="AC31" i="12"/>
  <c r="AC32" i="12"/>
  <c r="AC34" i="12"/>
  <c r="AC35" i="12"/>
  <c r="AC36" i="12"/>
  <c r="AC33" i="12"/>
  <c r="AC37" i="12"/>
  <c r="AC38" i="12"/>
  <c r="AC40" i="12"/>
  <c r="AC39" i="12"/>
  <c r="AC41" i="12"/>
  <c r="AC44" i="12"/>
  <c r="AC42" i="12"/>
  <c r="AC43" i="12"/>
  <c r="AC45" i="12"/>
  <c r="AC46" i="12"/>
  <c r="AC47" i="12"/>
  <c r="AC48" i="12"/>
  <c r="AC49" i="12"/>
  <c r="AC50" i="12"/>
  <c r="AC51" i="12"/>
  <c r="AC52" i="12"/>
  <c r="AC53" i="12"/>
  <c r="AC55" i="12"/>
  <c r="AC54" i="12"/>
  <c r="AC56" i="12"/>
  <c r="AC58" i="12"/>
  <c r="AC57" i="12"/>
  <c r="AC59" i="12"/>
  <c r="Y2" i="10"/>
  <c r="Y3" i="10"/>
  <c r="Y4" i="10"/>
  <c r="Y5" i="10"/>
  <c r="Y6" i="10"/>
  <c r="Y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30" i="10"/>
  <c r="Y31" i="10"/>
  <c r="Y32" i="10"/>
  <c r="Y29" i="10"/>
  <c r="Y33" i="10"/>
  <c r="Y34" i="10"/>
  <c r="Y36" i="10"/>
  <c r="Y35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1" i="10"/>
  <c r="Y50" i="10"/>
  <c r="Y52" i="10"/>
  <c r="Y53" i="10"/>
  <c r="Y54" i="10"/>
  <c r="Y55" i="10"/>
  <c r="V2" i="9"/>
  <c r="V3" i="9"/>
  <c r="V4" i="9"/>
  <c r="V5" i="9"/>
  <c r="V6" i="9"/>
  <c r="V8" i="9"/>
  <c r="V9" i="9"/>
  <c r="V10" i="9"/>
  <c r="V11" i="9"/>
  <c r="V12" i="9"/>
  <c r="V13" i="9"/>
  <c r="V14" i="9"/>
  <c r="V15" i="9"/>
  <c r="V16" i="9"/>
  <c r="V7" i="9"/>
  <c r="V17" i="9"/>
  <c r="V18" i="9"/>
  <c r="V19" i="9"/>
  <c r="V20" i="9"/>
  <c r="V21" i="9"/>
  <c r="V22" i="9"/>
  <c r="V23" i="9"/>
  <c r="V24" i="9"/>
  <c r="V25" i="9"/>
  <c r="V27" i="9"/>
  <c r="V28" i="9"/>
  <c r="V29" i="9"/>
  <c r="V31" i="9"/>
  <c r="V30" i="9"/>
  <c r="V26" i="9"/>
  <c r="V32" i="9"/>
  <c r="V33" i="9"/>
  <c r="V35" i="9"/>
  <c r="V34" i="9"/>
  <c r="V36" i="9"/>
  <c r="V37" i="9"/>
  <c r="V40" i="9"/>
  <c r="V38" i="9"/>
  <c r="V39" i="9"/>
  <c r="V41" i="9"/>
  <c r="V42" i="9"/>
  <c r="V43" i="9"/>
  <c r="V44" i="9"/>
  <c r="V45" i="9"/>
  <c r="V46" i="9"/>
  <c r="V47" i="9"/>
  <c r="V48" i="9"/>
  <c r="V50" i="9"/>
  <c r="V49" i="9"/>
  <c r="V51" i="9"/>
  <c r="V52" i="9"/>
  <c r="V53" i="9"/>
  <c r="V55" i="9"/>
  <c r="V54" i="9"/>
  <c r="V57" i="9"/>
  <c r="V58" i="9"/>
  <c r="V56" i="9"/>
  <c r="V2" i="8"/>
  <c r="V3" i="8"/>
  <c r="V4" i="8"/>
  <c r="V5" i="8"/>
  <c r="V7" i="8"/>
  <c r="V8" i="8"/>
  <c r="V9" i="8"/>
  <c r="V11" i="8"/>
  <c r="V12" i="8"/>
  <c r="V13" i="8"/>
  <c r="V14" i="8"/>
  <c r="V6" i="8"/>
  <c r="V10" i="8"/>
  <c r="V15" i="8"/>
  <c r="V17" i="8"/>
  <c r="V19" i="8"/>
  <c r="V16" i="8"/>
  <c r="V18" i="8"/>
  <c r="V20" i="8"/>
  <c r="V21" i="8"/>
  <c r="V22" i="8"/>
  <c r="V23" i="8"/>
  <c r="V24" i="8"/>
  <c r="V25" i="8"/>
  <c r="V26" i="8"/>
  <c r="V27" i="8"/>
  <c r="V29" i="8"/>
  <c r="V30" i="8"/>
  <c r="V31" i="8"/>
  <c r="V33" i="8"/>
  <c r="V32" i="8"/>
  <c r="V28" i="8"/>
  <c r="V34" i="8"/>
  <c r="V36" i="8"/>
  <c r="V35" i="8"/>
  <c r="V37" i="8"/>
  <c r="V38" i="8"/>
  <c r="V41" i="8"/>
  <c r="V39" i="8"/>
  <c r="V40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T2" i="7"/>
  <c r="T3" i="7"/>
  <c r="T4" i="7"/>
  <c r="T5" i="7"/>
  <c r="T6" i="7"/>
  <c r="T7" i="7"/>
  <c r="T8" i="7"/>
  <c r="T10" i="7"/>
  <c r="T11" i="7"/>
  <c r="T9" i="7"/>
  <c r="T12" i="7"/>
  <c r="T14" i="7"/>
  <c r="T16" i="7"/>
  <c r="T13" i="7"/>
  <c r="T15" i="7"/>
  <c r="T17" i="7"/>
  <c r="T18" i="7"/>
  <c r="T19" i="7"/>
  <c r="T20" i="7"/>
  <c r="T21" i="7"/>
  <c r="T22" i="7"/>
  <c r="T23" i="7"/>
  <c r="T24" i="7"/>
  <c r="T25" i="7"/>
  <c r="T26" i="7"/>
  <c r="T29" i="7"/>
  <c r="T27" i="7"/>
  <c r="T28" i="7"/>
  <c r="T30" i="7"/>
  <c r="T31" i="7"/>
  <c r="T32" i="7"/>
  <c r="T33" i="7"/>
  <c r="T34" i="7"/>
  <c r="T35" i="7"/>
  <c r="T36" i="7"/>
  <c r="T37" i="7"/>
  <c r="T38" i="7"/>
  <c r="P2" i="6"/>
  <c r="P3" i="6"/>
  <c r="P4" i="6"/>
  <c r="P5" i="6"/>
  <c r="P6" i="6"/>
  <c r="P7" i="6"/>
  <c r="P9" i="6"/>
  <c r="P10" i="6"/>
  <c r="P11" i="6"/>
  <c r="P12" i="6"/>
  <c r="P8" i="6"/>
  <c r="P13" i="6"/>
  <c r="P15" i="6"/>
  <c r="P17" i="6"/>
  <c r="P14" i="6"/>
  <c r="P16" i="6"/>
  <c r="P18" i="6"/>
  <c r="P19" i="6"/>
  <c r="P20" i="6"/>
  <c r="P21" i="6"/>
  <c r="P22" i="6"/>
  <c r="P23" i="6"/>
  <c r="P24" i="6"/>
  <c r="P25" i="6"/>
  <c r="P28" i="6"/>
  <c r="P26" i="6"/>
  <c r="P27" i="6"/>
  <c r="P29" i="6"/>
  <c r="P30" i="6"/>
  <c r="P31" i="6"/>
  <c r="P32" i="6"/>
  <c r="P33" i="6"/>
  <c r="P34" i="6"/>
  <c r="P2" i="5"/>
  <c r="P3" i="5"/>
  <c r="P4" i="5"/>
  <c r="P5" i="5"/>
  <c r="P6" i="5"/>
  <c r="P7" i="5"/>
  <c r="P9" i="5"/>
  <c r="P11" i="5"/>
  <c r="P8" i="5"/>
  <c r="P10" i="5"/>
  <c r="P12" i="5"/>
  <c r="P13" i="5"/>
  <c r="P14" i="5"/>
  <c r="P15" i="5"/>
  <c r="P16" i="5"/>
  <c r="P17" i="5"/>
  <c r="P18" i="5"/>
  <c r="P19" i="5"/>
  <c r="P22" i="5"/>
  <c r="P20" i="5"/>
  <c r="P21" i="5"/>
  <c r="P23" i="5"/>
  <c r="P24" i="5"/>
  <c r="P25" i="5"/>
  <c r="P26" i="5"/>
  <c r="P27" i="5"/>
  <c r="P28" i="5"/>
  <c r="P29" i="5"/>
  <c r="R2" i="4"/>
  <c r="R3" i="4"/>
  <c r="R4" i="4"/>
  <c r="R5" i="4"/>
  <c r="R6" i="4"/>
  <c r="R8" i="4"/>
  <c r="R10" i="4"/>
  <c r="R7" i="4"/>
  <c r="R9" i="4"/>
  <c r="R11" i="4"/>
  <c r="R12" i="4"/>
  <c r="R13" i="4"/>
  <c r="R14" i="4"/>
  <c r="R15" i="4"/>
  <c r="R16" i="4"/>
  <c r="R17" i="4"/>
  <c r="R18" i="4"/>
  <c r="R19" i="4"/>
  <c r="R21" i="4"/>
  <c r="R20" i="4"/>
  <c r="R22" i="4"/>
  <c r="R23" i="4"/>
  <c r="R24" i="4"/>
  <c r="R25" i="4"/>
  <c r="R26" i="4"/>
  <c r="S2" i="3"/>
  <c r="S3" i="3"/>
  <c r="S4" i="3"/>
  <c r="S5" i="3"/>
  <c r="S6" i="3"/>
  <c r="S8" i="3"/>
  <c r="S10" i="3"/>
  <c r="S7" i="3"/>
  <c r="S9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N2" i="2"/>
  <c r="N3" i="2"/>
  <c r="N4" i="2"/>
  <c r="N5" i="2"/>
  <c r="N6" i="2"/>
  <c r="N7" i="2"/>
  <c r="N9" i="2"/>
  <c r="N11" i="2"/>
  <c r="N8" i="2"/>
  <c r="N10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S2" i="24"/>
  <c r="S3" i="24"/>
  <c r="S4" i="24"/>
  <c r="S5" i="24"/>
  <c r="S6" i="24"/>
  <c r="S8" i="24"/>
  <c r="S7" i="24"/>
  <c r="S9" i="24"/>
  <c r="S10" i="24"/>
  <c r="S12" i="24"/>
  <c r="S13" i="24"/>
  <c r="S14" i="24"/>
  <c r="S15" i="24"/>
  <c r="S11" i="24"/>
  <c r="S16" i="24"/>
  <c r="S17" i="24"/>
  <c r="S18" i="24"/>
  <c r="S19" i="24"/>
  <c r="S20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S40" i="24"/>
  <c r="S41" i="24"/>
  <c r="S42" i="24"/>
  <c r="S43" i="24"/>
  <c r="S44" i="24"/>
  <c r="S45" i="24"/>
  <c r="S46" i="24"/>
  <c r="S47" i="24"/>
  <c r="N2" i="23"/>
  <c r="N4" i="23"/>
  <c r="N3" i="23"/>
  <c r="N5" i="23"/>
  <c r="N6" i="23"/>
  <c r="N8" i="23"/>
  <c r="N9" i="23"/>
  <c r="N10" i="23"/>
  <c r="N7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Q2" i="25"/>
  <c r="Q3" i="25"/>
  <c r="Q4" i="25"/>
  <c r="Q5" i="25"/>
  <c r="Q6" i="25"/>
  <c r="Q8" i="25"/>
  <c r="Q7" i="25"/>
  <c r="Q9" i="25"/>
  <c r="Q10" i="25"/>
  <c r="Q12" i="25"/>
  <c r="Q13" i="25"/>
  <c r="Q14" i="25"/>
  <c r="Q15" i="25"/>
  <c r="Q11" i="25"/>
  <c r="Q16" i="25"/>
  <c r="Q17" i="25"/>
  <c r="Q18" i="25"/>
  <c r="Q19" i="25"/>
  <c r="Q21" i="25"/>
  <c r="Q20" i="25"/>
  <c r="Q22" i="25"/>
  <c r="Q23" i="25"/>
  <c r="Q24" i="25"/>
  <c r="Q25" i="25"/>
  <c r="Q26" i="25"/>
  <c r="Q27" i="25"/>
  <c r="Q28" i="25"/>
  <c r="Q29" i="25"/>
  <c r="Q30" i="25"/>
  <c r="Q32" i="25"/>
  <c r="Q31" i="25"/>
  <c r="Q33" i="25"/>
  <c r="Q34" i="25"/>
  <c r="Q35" i="25"/>
  <c r="Q36" i="25"/>
  <c r="Q37" i="25"/>
  <c r="Q38" i="25"/>
  <c r="Q39" i="25"/>
  <c r="Q40" i="25"/>
  <c r="L2" i="1"/>
  <c r="L3" i="1"/>
  <c r="L4" i="1"/>
  <c r="L5" i="1"/>
  <c r="L7" i="1"/>
  <c r="L6" i="1"/>
  <c r="L8" i="1"/>
  <c r="L9" i="1"/>
  <c r="L10" i="1"/>
  <c r="L11" i="1"/>
  <c r="L12" i="1"/>
  <c r="L13" i="1"/>
  <c r="L14" i="1"/>
  <c r="L15" i="1"/>
  <c r="L16" i="1"/>
  <c r="L17" i="1"/>
  <c r="L18" i="1"/>
  <c r="L19" i="1"/>
</calcChain>
</file>

<file path=xl/sharedStrings.xml><?xml version="1.0" encoding="utf-8"?>
<sst xmlns="http://schemas.openxmlformats.org/spreadsheetml/2006/main" count="2003" uniqueCount="378">
  <si>
    <t>03-OMRÅDET: OVERSIKT OVER TENKETANKER OG UTENRIKSPOLITISKE INSTITUTTER MED STØTTE FRA UD I PERIODEN 2000-2024</t>
  </si>
  <si>
    <t>Avtalepartner</t>
  </si>
  <si>
    <t>Beløp (i 1000 kr)</t>
  </si>
  <si>
    <t>Merknad</t>
  </si>
  <si>
    <t>ACET - African Centre for Economic Transformation</t>
  </si>
  <si>
    <t>ACHEST - African Centre for Global Health and Social Transformation</t>
  </si>
  <si>
    <t>ACRPS - Arab Center for Research and Policy Studies</t>
  </si>
  <si>
    <t>ACSIS - Arab Institute for Security Studies</t>
  </si>
  <si>
    <t>ACTS - African Centre for Technology Studies</t>
  </si>
  <si>
    <t>AEI - Albert Einstein Institution</t>
  </si>
  <si>
    <t>AFIDEP -  African Institute for Development Policy</t>
  </si>
  <si>
    <t>AIAS - African Institute of Agrarian Studies</t>
  </si>
  <si>
    <t>AISA -  Africa Institute of South Africa</t>
  </si>
  <si>
    <t>Allerhand Institute</t>
  </si>
  <si>
    <t>Al-Quds Center for Political Studies</t>
  </si>
  <si>
    <t>Al-Shabaka - The Palestinian Policy Network</t>
  </si>
  <si>
    <t>APP - Africa Progress Panel Foundation</t>
  </si>
  <si>
    <t>Atlantic Council</t>
  </si>
  <si>
    <r>
      <rPr>
        <u/>
        <sz val="11"/>
        <color rgb="FF000000"/>
        <rFont val="Calibri"/>
        <family val="2"/>
      </rPr>
      <t>Merk</t>
    </r>
    <r>
      <rPr>
        <sz val="11"/>
        <color rgb="FF000000"/>
        <rFont val="Calibri"/>
        <family val="2"/>
      </rPr>
      <t>: får også støtte under programområde 02. Se fane 2.</t>
    </r>
  </si>
  <si>
    <t>Atlantic Initiative</t>
  </si>
  <si>
    <t>Baker Institute</t>
  </si>
  <si>
    <t>Basel Institute on Governance</t>
  </si>
  <si>
    <t>BFPE - Belgrade Fund for Political Ecellence</t>
  </si>
  <si>
    <t>BIDPA - The Botswana Institute for Development Policy Analysis</t>
  </si>
  <si>
    <t>BISS - Belarusian Institute for Strategic Studies</t>
  </si>
  <si>
    <t>BPRG - Balkans Policy Research Group</t>
  </si>
  <si>
    <t>Brookings Institution</t>
  </si>
  <si>
    <t>Bruno Kreisky Forum for International Dialogue</t>
  </si>
  <si>
    <t>CAG - Center on Asia and Globalization</t>
  </si>
  <si>
    <t>CAP - Center for American Progress</t>
  </si>
  <si>
    <t>Carnegie Endowment for International Peace</t>
  </si>
  <si>
    <t>Carnegie-Tsinghua Center for Global Policy</t>
  </si>
  <si>
    <t>CCMR - Centre for Civil-Military Relations</t>
  </si>
  <si>
    <t>CDDEP - Center for Disease Dynamics, Economics and Policy</t>
  </si>
  <si>
    <t>CDV - College Doctrina Vitae</t>
  </si>
  <si>
    <t>CEAS - The Center for Euro-Atlantic Studies</t>
  </si>
  <si>
    <t>CEDA - Centre For Economic Development and Administration</t>
  </si>
  <si>
    <t>CEI - Center for International Studies</t>
  </si>
  <si>
    <t>CEJIL - Centre for Justice and International Law</t>
  </si>
  <si>
    <t>CENESS - Center for Energy and Security Studies</t>
  </si>
  <si>
    <t>Center For Migration Studies</t>
  </si>
  <si>
    <t>Centre for Policy Dialogue</t>
  </si>
  <si>
    <t>CGD - Center for Global Development</t>
  </si>
  <si>
    <t>CIC - Center on International Cooperation</t>
  </si>
  <si>
    <t>CIDOB - Barcelona Centre for International Affairs</t>
  </si>
  <si>
    <t>CILRAP - Centre for International Law Research and Policy</t>
  </si>
  <si>
    <t>CIP - Center for International Policy</t>
  </si>
  <si>
    <t>CISAC - Center for International Security and Cooperation</t>
  </si>
  <si>
    <t>CMI - Chr Michelsen Institute</t>
  </si>
  <si>
    <r>
      <rPr>
        <u/>
        <sz val="11"/>
        <color rgb="FF000000"/>
        <rFont val="Calibri"/>
        <family val="2"/>
        <scheme val="minor"/>
      </rPr>
      <t>Merk</t>
    </r>
    <r>
      <rPr>
        <sz val="11"/>
        <color rgb="FF000000"/>
        <rFont val="Calibri"/>
        <family val="2"/>
        <scheme val="minor"/>
      </rPr>
      <t>: får også støtte under programområde 02. Se fane 2. Inkluderer belastningsfullmakt grunnbevilgning CMI via KD og NFR fra 2000-2024.</t>
    </r>
  </si>
  <si>
    <t>CPA - Centre for Policy Alternatives</t>
  </si>
  <si>
    <t>CSEAS - Center for Southeast Asian Studies</t>
  </si>
  <si>
    <t>CSIS - Centre for Strategic and International Studies</t>
  </si>
  <si>
    <r>
      <rPr>
        <u/>
        <sz val="11"/>
        <color rgb="FF000000"/>
        <rFont val="Calibri"/>
        <family val="2"/>
        <scheme val="minor"/>
      </rPr>
      <t>Merk</t>
    </r>
    <r>
      <rPr>
        <sz val="11"/>
        <color rgb="FF000000"/>
        <rFont val="Calibri"/>
        <family val="2"/>
        <scheme val="minor"/>
      </rPr>
      <t>: Inkluderer belastningsfullmakt FD i 2023. Får også støtte under programområde 02. Se fane 2.</t>
    </r>
  </si>
  <si>
    <t>CSS - Center for Strategic Studies</t>
  </si>
  <si>
    <t>CxC, Civic Thought Lab Inc.</t>
  </si>
  <si>
    <t>D4D - Democracy for Development</t>
  </si>
  <si>
    <t>ECES - Egyptian Center for Economic Studies</t>
  </si>
  <si>
    <t>ECFR - European Council on Foreign Relations</t>
  </si>
  <si>
    <t>EDAM - Centre for Economics and Foreign Policy Studies</t>
  </si>
  <si>
    <t>Engineering Research Center ERC AS</t>
  </si>
  <si>
    <t>ERC - European Research Center</t>
  </si>
  <si>
    <t>Estonian Center of Eastern Partnership</t>
  </si>
  <si>
    <t>European Policy Centre</t>
  </si>
  <si>
    <t>FANRPAN - Food, Agriculture and Natural Resources Policy Analysis Network</t>
  </si>
  <si>
    <t>FFI - Forsvarets forskningsinstitutt</t>
  </si>
  <si>
    <t>Flacso - Facultad Latinoamericana de Ciencias Sociales</t>
  </si>
  <si>
    <t>FNI - Fridtjof Nansens Institutt</t>
  </si>
  <si>
    <t>Forced Migration Review</t>
  </si>
  <si>
    <t>Forskningsstiftelsen FAFO</t>
  </si>
  <si>
    <t>FRIDE - Fundación para las Relaciones Internacionales y el Diálogo Exterior</t>
  </si>
  <si>
    <t>FSS - Forum for Social Studies</t>
  </si>
  <si>
    <t>GCCS - Global Center on Cooperative Security</t>
  </si>
  <si>
    <t>Geneva Academy of International Humanitarian Law and Human Rights</t>
  </si>
  <si>
    <t>GINI - Governance Institutes Network International</t>
  </si>
  <si>
    <t>Global Financial Integrity</t>
  </si>
  <si>
    <t>GLPS - Group for Legal and Political Studies</t>
  </si>
  <si>
    <t>GMF - German Marshall Fund of the United States</t>
  </si>
  <si>
    <t>Graduate Institute of International and Development Studies - Geneva</t>
  </si>
  <si>
    <t>Guttmacher Institute</t>
  </si>
  <si>
    <t>HDIP - Health, Development, Information and Policy Institute</t>
  </si>
  <si>
    <t>HERE - Geneva</t>
  </si>
  <si>
    <t>HESPI - The Horn Economic and Social Policy Institute</t>
  </si>
  <si>
    <t>ICDT - International Centre for Democratic Transition</t>
  </si>
  <si>
    <t>ICEFI - El Instituto Centroamericano de Estudios Fiscales</t>
  </si>
  <si>
    <t>ICG - International Crisis Group</t>
  </si>
  <si>
    <t>IDEG - Institute for Democratic Governance</t>
  </si>
  <si>
    <t>IEP - Institute for European Politics</t>
  </si>
  <si>
    <t>IFI - Issam Fares Institute for Public Policy and International Affairs</t>
  </si>
  <si>
    <t>Igarapé</t>
  </si>
  <si>
    <t>IGD - Institute for Global Dialogue</t>
  </si>
  <si>
    <t>IGNIS – Institutt for globalt nettverksarbeid, informasjon og studier</t>
  </si>
  <si>
    <t>IIS - Institute for Inclusive Security</t>
  </si>
  <si>
    <t>IISD - International Institute for Sustainable Development</t>
  </si>
  <si>
    <t>IISS - International Institute for Strategic Studies</t>
  </si>
  <si>
    <t>Institute for Peace and Conflict Studies (Tanzania)</t>
  </si>
  <si>
    <t>Institute of Democracy and Social Processes</t>
  </si>
  <si>
    <t>IPCRI - Israel Palestine Center for Research and Information</t>
  </si>
  <si>
    <t>IPI - International Peace Institute (formerly Academy)</t>
  </si>
  <si>
    <t>IPRA - International Peace Research Association</t>
  </si>
  <si>
    <t>ISAS - Institute of South Asian Studies, National University Singapore</t>
  </si>
  <si>
    <t>ISE - The Institute for State Effectiveness</t>
  </si>
  <si>
    <t>ISIS - Myanmar Institute of Strategic and International Studies</t>
  </si>
  <si>
    <t>ISS - Institute for Security Studies</t>
  </si>
  <si>
    <t>IWPR - Institute for War and Peace Reporting</t>
  </si>
  <si>
    <t>IWAAS - Institute of West Asian and African Studies</t>
  </si>
  <si>
    <t>KLGI - Kosovo Local Governance Institute</t>
  </si>
  <si>
    <t>KUN – Senter for kunnskap og likestilling, Kvinneuniversitetet Nord</t>
  </si>
  <si>
    <t>LCPS - Lebanese Center for Policy Studies</t>
  </si>
  <si>
    <t>MADAR - Palestinian Center for Israel Studies</t>
  </si>
  <si>
    <t>Mahbub ul Haq Human Development Centre, Pakistan</t>
  </si>
  <si>
    <t>MEI - Middle East Institute</t>
  </si>
  <si>
    <t>MERIC - Middle East Research and Information Consultants</t>
  </si>
  <si>
    <t>Mesebetsi – Tørres Think Tank</t>
  </si>
  <si>
    <t>MINDS - Mandela Institute for Development Studies</t>
  </si>
  <si>
    <t>Monterey Institute of International Studies</t>
  </si>
  <si>
    <t>Mountbatten Centre for International Studies</t>
  </si>
  <si>
    <t>Narviksenteret</t>
  </si>
  <si>
    <t>National Iranian American Council</t>
  </si>
  <si>
    <t>Nautilus Institute</t>
  </si>
  <si>
    <t>New America Foundation</t>
  </si>
  <si>
    <t>Nordic Centre - Centre of Northern European countries</t>
  </si>
  <si>
    <t>Norsk Fredssenter</t>
  </si>
  <si>
    <t>NUPI - Norwegian Institute of International Affairs</t>
  </si>
  <si>
    <t>ODI</t>
  </si>
  <si>
    <t>ORG - Oxford Research Group</t>
  </si>
  <si>
    <t>Ostrogorski Centre (Centre for Transition Studies)</t>
  </si>
  <si>
    <t>PIPS - Pakistan Institute for Peace Studies</t>
  </si>
  <si>
    <t>PODEM - The Center for Public Policy and Democracy Studies</t>
  </si>
  <si>
    <t>President and Fellows of Harvard College</t>
  </si>
  <si>
    <t>PRIO - International Peace Research Institute, Oslo</t>
  </si>
  <si>
    <t>REC - The Regional environmental centre for the Caucasus</t>
  </si>
  <si>
    <t>REPOA - Research on Poverty Alleviation</t>
  </si>
  <si>
    <t>Rhipto Rapid Response - Norwegian Center for Global Analyses</t>
  </si>
  <si>
    <t>RIDEA - Research Institute of Development and European Affairs</t>
  </si>
  <si>
    <t>RPI - Regional Peace Institute</t>
  </si>
  <si>
    <t>RPRI - Raad Peace Research Institute</t>
  </si>
  <si>
    <t>RRI - Rights and Resources Initiative</t>
  </si>
  <si>
    <t>RSIS - S. Rajaratnam School of International Studies</t>
  </si>
  <si>
    <t>RUSI - Royal United Services Institute</t>
  </si>
  <si>
    <t>RVI - Rift Valley Institute</t>
  </si>
  <si>
    <t>RWI - Raoul Wallenberg Institute of Human Rights and Humanitarian Law</t>
  </si>
  <si>
    <t>SAIIA - South African Institute of International Affairs</t>
  </si>
  <si>
    <t>Sana'a Center For Strategic Studies</t>
  </si>
  <si>
    <t>SANDEE – South Asian Network for Development and Environmental Economics</t>
  </si>
  <si>
    <t>SARDC - Southern African Research and Documentation Centre</t>
  </si>
  <si>
    <t>SARDI - South Asian Research &amp; Development Initiative</t>
  </si>
  <si>
    <t>SDPI - Sustainable Development Policy Institute, Pakistan</t>
  </si>
  <si>
    <t>SDSN - Sustainable Development Solutions Network</t>
  </si>
  <si>
    <t>SIPRI - Stockholm International Peace Research Institute</t>
  </si>
  <si>
    <t>SIWI - Stockholm International Water Institute</t>
  </si>
  <si>
    <t>Social Science Research Council</t>
  </si>
  <si>
    <t>SPDC - Social Policy and Development Center</t>
  </si>
  <si>
    <t>Swedish Institute for International Affairs</t>
  </si>
  <si>
    <t>Tankesmien Agenda AS</t>
  </si>
  <si>
    <t>TCF - The Century Foundation</t>
  </si>
  <si>
    <t>The H. John Heinz III Center for Science, Economics and Environment</t>
  </si>
  <si>
    <t>The Royal Institute of International Affairs (Chatham House)</t>
  </si>
  <si>
    <t>The Stimson Center</t>
  </si>
  <si>
    <t>TNI - Transnational Institute</t>
  </si>
  <si>
    <t>U.S./ Middle East Project</t>
  </si>
  <si>
    <t>UNEP DTU Partnership</t>
  </si>
  <si>
    <t>Universal Rights Group</t>
  </si>
  <si>
    <t>Vahu Development Institute</t>
  </si>
  <si>
    <t>VERTIC - Verification Research Training and Information Centre</t>
  </si>
  <si>
    <r>
      <rPr>
        <u/>
        <sz val="11"/>
        <color rgb="FF000000"/>
        <rFont val="Calibri"/>
        <family val="2"/>
        <scheme val="minor"/>
      </rPr>
      <t>Merk</t>
    </r>
    <r>
      <rPr>
        <sz val="11"/>
        <color rgb="FF000000"/>
        <rFont val="Calibri"/>
        <family val="2"/>
        <scheme val="minor"/>
      </rPr>
      <t>: ODA-godkjent frem til 2015. ODA-godkjent beløp utgjør 10,4 mill. kroner av totalbeløpet. VERTIC får også støtte under programområde 02. Se fane 2.</t>
    </r>
  </si>
  <si>
    <t>WOLA - Washington Office on Latin America</t>
  </si>
  <si>
    <t>Worldwatch Institute</t>
  </si>
  <si>
    <t>Worldwatch Institute Norden</t>
  </si>
  <si>
    <t>WRI - World Resources Institute</t>
  </si>
  <si>
    <r>
      <rPr>
        <u/>
        <sz val="11"/>
        <color rgb="FF000000"/>
        <rFont val="Calibri"/>
        <family val="2"/>
        <scheme val="minor"/>
      </rPr>
      <t>Merk</t>
    </r>
    <r>
      <rPr>
        <sz val="11"/>
        <color rgb="FF000000"/>
        <rFont val="Calibri"/>
        <family val="2"/>
        <scheme val="minor"/>
      </rPr>
      <t>: får også støtte under programområde 02. Se fane 2.</t>
    </r>
  </si>
  <si>
    <t>WSI - World Security Institute</t>
  </si>
  <si>
    <t>Sum</t>
  </si>
  <si>
    <t>02-OMRÅDET: OVERSIKT OVER TENKETANKER OG UTENRIKSPOLITISKE INSTITUTTER MED STØTTE FRA UD I PERIODEN 2000-2024</t>
  </si>
  <si>
    <r>
      <rPr>
        <u/>
        <sz val="11"/>
        <color rgb="FF000000"/>
        <rFont val="Calibri"/>
        <family val="2"/>
        <scheme val="minor"/>
      </rPr>
      <t>Merk</t>
    </r>
    <r>
      <rPr>
        <sz val="11"/>
        <color rgb="FF000000"/>
        <rFont val="Calibri"/>
        <family val="2"/>
        <scheme val="minor"/>
      </rPr>
      <t>: får også støtte under programområde 03. Se fane 1.</t>
    </r>
  </si>
  <si>
    <t>BASIC - British American Security Information Council</t>
  </si>
  <si>
    <t>C2ES - Center for Climate and Energy Solutions</t>
  </si>
  <si>
    <t>Civita AS</t>
  </si>
  <si>
    <t>CNAS - Center for a New American Security</t>
  </si>
  <si>
    <r>
      <rPr>
        <u/>
        <sz val="11"/>
        <color rgb="FF000000"/>
        <rFont val="Calibri"/>
        <family val="2"/>
        <scheme val="minor"/>
      </rPr>
      <t>Merk</t>
    </r>
    <r>
      <rPr>
        <sz val="11"/>
        <color rgb="FF000000"/>
        <rFont val="Calibri"/>
        <family val="2"/>
        <scheme val="minor"/>
      </rPr>
      <t>: inkluderer belastningsfullmakt FD i 2021, 2022 og 2024</t>
    </r>
  </si>
  <si>
    <t>ELN - European Leadership Network</t>
  </si>
  <si>
    <t xml:space="preserve">FFI - Forsvarets forskningsinstitutt </t>
  </si>
  <si>
    <t xml:space="preserve">IISD - International Institute for Sustainable Development </t>
  </si>
  <si>
    <t>Menneskerettighetsakademiet</t>
  </si>
  <si>
    <t>150 | 70</t>
  </si>
  <si>
    <t>150 | 71</t>
  </si>
  <si>
    <t>150 | 72</t>
  </si>
  <si>
    <t>150 | 73</t>
  </si>
  <si>
    <t>154 | 71</t>
  </si>
  <si>
    <t>154 | 72</t>
  </si>
  <si>
    <t>158 | 1</t>
  </si>
  <si>
    <t>191 | 70</t>
  </si>
  <si>
    <t>192 | 70</t>
  </si>
  <si>
    <t>192 | 71</t>
  </si>
  <si>
    <t>155 | 70</t>
  </si>
  <si>
    <t>158 | 70</t>
  </si>
  <si>
    <t>192 | 72</t>
  </si>
  <si>
    <t>150 | 74</t>
  </si>
  <si>
    <t>151 | 74</t>
  </si>
  <si>
    <t>151 | 75</t>
  </si>
  <si>
    <t>152 | 74</t>
  </si>
  <si>
    <t>153 | 70</t>
  </si>
  <si>
    <t>153 | 75</t>
  </si>
  <si>
    <t>154 | 70</t>
  </si>
  <si>
    <t>154 | 76</t>
  </si>
  <si>
    <t>160 | 70</t>
  </si>
  <si>
    <t>161 | 70</t>
  </si>
  <si>
    <t>163 | 71</t>
  </si>
  <si>
    <t>164 | 70</t>
  </si>
  <si>
    <t>164 | 71</t>
  </si>
  <si>
    <t>165 | 1</t>
  </si>
  <si>
    <t>165 | 70</t>
  </si>
  <si>
    <t>166 | 71</t>
  </si>
  <si>
    <t>150 | 78</t>
  </si>
  <si>
    <t>151 | 78</t>
  </si>
  <si>
    <t>152 | 78</t>
  </si>
  <si>
    <t>153 | 78</t>
  </si>
  <si>
    <t>160 | 50</t>
  </si>
  <si>
    <t>160 | 75</t>
  </si>
  <si>
    <t>164 | 72</t>
  </si>
  <si>
    <t>160 | 71</t>
  </si>
  <si>
    <t>162 | 70</t>
  </si>
  <si>
    <t>164 | 73</t>
  </si>
  <si>
    <t>165 | 71</t>
  </si>
  <si>
    <t>170 | 76</t>
  </si>
  <si>
    <t>160 | 73</t>
  </si>
  <si>
    <t>168 | 70</t>
  </si>
  <si>
    <t>163 | 70</t>
  </si>
  <si>
    <t>166 | 72</t>
  </si>
  <si>
    <t>169 | 70</t>
  </si>
  <si>
    <t>151 | 72</t>
  </si>
  <si>
    <t>160 | 1</t>
  </si>
  <si>
    <t>160 | 77</t>
  </si>
  <si>
    <t>166 | 73</t>
  </si>
  <si>
    <t>172 | 70</t>
  </si>
  <si>
    <t>163 | 72</t>
  </si>
  <si>
    <t>166 | 74</t>
  </si>
  <si>
    <t>169 | 73</t>
  </si>
  <si>
    <t>164 | 74</t>
  </si>
  <si>
    <t>151 | 70</t>
  </si>
  <si>
    <t>151 | 71</t>
  </si>
  <si>
    <t>151 | 73</t>
  </si>
  <si>
    <t>152 | 70</t>
  </si>
  <si>
    <t>159 | 70</t>
  </si>
  <si>
    <t>159 | 71</t>
  </si>
  <si>
    <t>159 | 75</t>
  </si>
  <si>
    <t>159 | 76</t>
  </si>
  <si>
    <t>159 | 77</t>
  </si>
  <si>
    <t>161 | 72</t>
  </si>
  <si>
    <t>170 | 70</t>
  </si>
  <si>
    <t>153 | 72</t>
  </si>
  <si>
    <t>159 | 72</t>
  </si>
  <si>
    <t>159 | 73</t>
  </si>
  <si>
    <t>161 | 73</t>
  </si>
  <si>
    <t>Kapittel</t>
  </si>
  <si>
    <t>Kapittelnavn</t>
  </si>
  <si>
    <t>Post</t>
  </si>
  <si>
    <t>Postnavn</t>
  </si>
  <si>
    <t>Bistand til Afrika</t>
  </si>
  <si>
    <t>Malawi</t>
  </si>
  <si>
    <t>Bistand til prioriterte land og regioner</t>
  </si>
  <si>
    <t>Humanitær bistand</t>
  </si>
  <si>
    <t>Nødhjelp og humanitær bistand, kan overf.</t>
  </si>
  <si>
    <t>Bistand til Asia</t>
  </si>
  <si>
    <t>Tanzania</t>
  </si>
  <si>
    <t>Bistand til Mellom-Amerika</t>
  </si>
  <si>
    <t>Hovedsamarbeidsland</t>
  </si>
  <si>
    <t>Bistand til Midtøsten</t>
  </si>
  <si>
    <t>Zambia</t>
  </si>
  <si>
    <t>Regionbevilgning for Afrika</t>
  </si>
  <si>
    <t>Fred, sikkerhet og globalt samarbeid</t>
  </si>
  <si>
    <t>Fred og forsoning kan overf.</t>
  </si>
  <si>
    <t>Globale sikkerhetsspørsmål og nedrustning, kan overf.</t>
  </si>
  <si>
    <t>Bistand til Afghanistan</t>
  </si>
  <si>
    <t>Bistand til Afghanistan og Pakistan</t>
  </si>
  <si>
    <t>Stabilisering av land i krise og konflikt, kan overf,</t>
  </si>
  <si>
    <t>FN og og globale utfordringer, kan overf.</t>
  </si>
  <si>
    <t>Godt styresett</t>
  </si>
  <si>
    <t>Regionalt samarbeid</t>
  </si>
  <si>
    <t>Regionbevilgning for Asia</t>
  </si>
  <si>
    <t>Menneskerettigheter</t>
  </si>
  <si>
    <t>Menneskerettigheter, kan overf.</t>
  </si>
  <si>
    <t>Regionbevilgning for Midtøsten</t>
  </si>
  <si>
    <t>Bistand til Midtøsten og Nord-Afrika</t>
  </si>
  <si>
    <t>Regionbevilgning for Midtøsten og Nord-Afrika</t>
  </si>
  <si>
    <t>Helse og utdanning</t>
  </si>
  <si>
    <t>Flyktninger, fordrevne og vertssamfunn</t>
  </si>
  <si>
    <t>Bærekraftige løsninger og vertssamfunn, kan overføres</t>
  </si>
  <si>
    <t>Bistand til Latin-Amerika</t>
  </si>
  <si>
    <t>Regionbevilgning for Latin-Amerika</t>
  </si>
  <si>
    <t>Regionbevilgning for Mellom-Amerika</t>
  </si>
  <si>
    <t>Regionbevilgning Mellom-Amerika</t>
  </si>
  <si>
    <t>Opplysningsarbeid, organisasjonsliv og mellomfolkelig samarbeid</t>
  </si>
  <si>
    <t>Frivillige organisasjoner</t>
  </si>
  <si>
    <t>Forskning og kompetansebygging</t>
  </si>
  <si>
    <t>Kompetansebygging i utviklingsland</t>
  </si>
  <si>
    <t>Tiltak under utfasing</t>
  </si>
  <si>
    <t>Miljø og naturressursforvaltning</t>
  </si>
  <si>
    <t>Utredning, forskning, evaluering og kvalitetssikring</t>
  </si>
  <si>
    <t>Driftsutgifter</t>
  </si>
  <si>
    <t>Forskning om utviklingsspørsmål</t>
  </si>
  <si>
    <t>Regionbevilgninger</t>
  </si>
  <si>
    <t>Midtøsten og Nord-Afrika, kan overf.</t>
  </si>
  <si>
    <t>Midtøsten, kan overf.</t>
  </si>
  <si>
    <t>Europa og Sentral-Asia, kan overf.</t>
  </si>
  <si>
    <t>Afghanistan, kan overf.</t>
  </si>
  <si>
    <t>Ukraina og naboland, kan overf.</t>
  </si>
  <si>
    <t>Afrika, kan overf.</t>
  </si>
  <si>
    <t>Asia, kan overf.</t>
  </si>
  <si>
    <t>Latin-Amerika, kan overf.</t>
  </si>
  <si>
    <t>Sivilt samfunn og demokratiutvikling</t>
  </si>
  <si>
    <t>Fredskorpset</t>
  </si>
  <si>
    <t>Helse</t>
  </si>
  <si>
    <t>Helse, kan overf.</t>
  </si>
  <si>
    <t>Sivilt samfunn</t>
  </si>
  <si>
    <t>Tilskudd til frivillige organisasjoners opplysningsarbeid</t>
  </si>
  <si>
    <t>Kultur</t>
  </si>
  <si>
    <t>Internasjonale ikke-statlige organisasjoner og nettverk</t>
  </si>
  <si>
    <t>Internasjonale organisasjoner og nettverk</t>
  </si>
  <si>
    <t>Utvekslingsordninger gjennom Fredskorpset</t>
  </si>
  <si>
    <t>Næringsutvikling</t>
  </si>
  <si>
    <t>Næringsutvikling (jf. kap. 3161)</t>
  </si>
  <si>
    <t>Nærings-og handelstiltak</t>
  </si>
  <si>
    <t>Utdanning og forskning</t>
  </si>
  <si>
    <t>Utdanning, kan overf.</t>
  </si>
  <si>
    <t>Kunnskapsbanken og faglig samarbeid, kan overf.</t>
  </si>
  <si>
    <t>Utdanning, forskning og faglig samarbeid</t>
  </si>
  <si>
    <t>Styresett og offentlige institusjoner, kan overf.</t>
  </si>
  <si>
    <t>Overgangsbistand (GAP)</t>
  </si>
  <si>
    <t>Klima, miljø og hav</t>
  </si>
  <si>
    <t>Miljø og klima, kan overf.</t>
  </si>
  <si>
    <t>Nødhjelp, humanitær bistand og menneskerettigheter</t>
  </si>
  <si>
    <t>Naturkatastrofer</t>
  </si>
  <si>
    <t>Nødhjelp og humanitær bistand</t>
  </si>
  <si>
    <t>Bærekraftig hav og tiltak mot marin forsøpling, kan overf.</t>
  </si>
  <si>
    <t>Humanitær bistand og menneskerettigheter</t>
  </si>
  <si>
    <t>Fred, forsoning og demokrati</t>
  </si>
  <si>
    <t>Fred, forsoning og demokratitiltak</t>
  </si>
  <si>
    <t>Likestilling</t>
  </si>
  <si>
    <t>Likestilling, kan overf.</t>
  </si>
  <si>
    <t>ODA-godkjente land Balkan og andre ODA-godkjente OSSE-land</t>
  </si>
  <si>
    <t>ODA-godkjente land på Balkan</t>
  </si>
  <si>
    <t>ODA-godkjente land på Balkan og ander OSSE-land</t>
  </si>
  <si>
    <t>ODA-godkjente land på Balkan og andre ODA-godkjente OSSE-land</t>
  </si>
  <si>
    <t>Global sikkerhet, utvikling og nedrustning</t>
  </si>
  <si>
    <t>Globale sikkerhetsutfordringer</t>
  </si>
  <si>
    <t>Utvikling og nedrustning</t>
  </si>
  <si>
    <t>Andre ODA-godkjente OSSE-land</t>
  </si>
  <si>
    <t>Sikkerhetssektorreform (SRR) og fredsoperasjoner</t>
  </si>
  <si>
    <t>Forskning, kompetanseheving og evaluering</t>
  </si>
  <si>
    <t>Forskning og høyere utdanning</t>
  </si>
  <si>
    <t>Faglig samarbeid</t>
  </si>
  <si>
    <t>Miljø og bærekraftig utvikling mv.</t>
  </si>
  <si>
    <t>Internasjonale prosesser og konvensjoner</t>
  </si>
  <si>
    <t>Tilskudd til ymse tiltak</t>
  </si>
  <si>
    <t>Internasjonale miljøprosesser og bærekraftig utvikling</t>
  </si>
  <si>
    <t>Klima- og skogsatsingen</t>
  </si>
  <si>
    <t>Klima, miljø og fornybar energi</t>
  </si>
  <si>
    <t>Fornybar energi</t>
  </si>
  <si>
    <t>Kvinner og likestilling</t>
  </si>
  <si>
    <t>Kvinners rettigheter og likestilling</t>
  </si>
  <si>
    <t>Global helse og utdanning</t>
  </si>
  <si>
    <t>Global helse</t>
  </si>
  <si>
    <t>Globale helse- og vaksineinitiativ</t>
  </si>
  <si>
    <t>Vaksine og helse</t>
  </si>
  <si>
    <t>Utdanning</t>
  </si>
  <si>
    <t>Sivilt samfunn, kan overf.</t>
  </si>
  <si>
    <t>FN-organisasjoner mv.</t>
  </si>
  <si>
    <t>FN og globale utfordringer</t>
  </si>
  <si>
    <t>Tilleggsmidler via FN-systemet mv.</t>
  </si>
  <si>
    <t>Gjeldslette og gjeldsrelaterte tiltak</t>
  </si>
  <si>
    <t>Gjeldsslette, betalingsbalansestøtte og kapasitetsbygging</t>
  </si>
  <si>
    <t>Menneskerettigheter, humanitær bistand og flyktningetiltak</t>
  </si>
  <si>
    <t>Fred og demokrati</t>
  </si>
  <si>
    <t>Tilskudd generelle tiltak</t>
  </si>
  <si>
    <t>Tilskudd</t>
  </si>
  <si>
    <t>ODA-godkjente land Balkan &amp; OSSE</t>
  </si>
  <si>
    <t>ODA-godkjente land Balkan og andre OSSE-land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</si>
</sst>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kr&quot;\ * #,##0.00_-;\-&quot;kr&quot;\ * #,##0.00_-;_-&quot;kr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theme="0"/>
      <name val="Aptos Narrow"/>
      <family val="2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2" xfId="0" applyNumberFormat="1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5" fillId="2" borderId="5" xfId="0" applyNumberFormat="1" applyFont="1" applyFill="1" applyBorder="1" applyAlignment="1">
      <alignment horizontal="center" vertical="center"/>
    </xf>
    <xf numFmtId="41" fontId="1" fillId="0" borderId="2" xfId="1" applyNumberFormat="1" applyFont="1" applyBorder="1" applyAlignment="1">
      <alignment wrapText="1"/>
    </xf>
    <xf numFmtId="41" fontId="1" fillId="0" borderId="1" xfId="1" applyNumberFormat="1" applyFont="1" applyBorder="1"/>
    <xf numFmtId="41" fontId="1" fillId="0" borderId="3" xfId="1" applyNumberFormat="1" applyFont="1" applyBorder="1"/>
    <xf numFmtId="41" fontId="1" fillId="0" borderId="7" xfId="1" applyNumberFormat="1" applyFont="1" applyBorder="1" applyAlignment="1">
      <alignment wrapText="1"/>
    </xf>
    <xf numFmtId="41" fontId="1" fillId="0" borderId="8" xfId="1" applyNumberFormat="1" applyFont="1" applyBorder="1"/>
    <xf numFmtId="41" fontId="1" fillId="0" borderId="9" xfId="1" applyNumberFormat="1" applyFont="1" applyBorder="1"/>
    <xf numFmtId="0" fontId="5" fillId="2" borderId="5" xfId="0" applyFont="1" applyFill="1" applyBorder="1" applyAlignment="1">
      <alignment horizontal="center" vertical="center"/>
    </xf>
    <xf numFmtId="41" fontId="6" fillId="0" borderId="5" xfId="1" applyNumberFormat="1" applyFont="1" applyBorder="1"/>
    <xf numFmtId="41" fontId="6" fillId="0" borderId="1" xfId="1" applyNumberFormat="1" applyFont="1" applyBorder="1"/>
    <xf numFmtId="41" fontId="6" fillId="0" borderId="8" xfId="1" applyNumberFormat="1" applyFont="1" applyBorder="1"/>
    <xf numFmtId="0" fontId="5" fillId="2" borderId="6" xfId="0" applyFont="1" applyFill="1" applyBorder="1" applyAlignment="1">
      <alignment horizontal="center" vertical="center"/>
    </xf>
    <xf numFmtId="41" fontId="1" fillId="0" borderId="1" xfId="0" applyNumberFormat="1" applyFont="1" applyBorder="1"/>
    <xf numFmtId="41" fontId="1" fillId="0" borderId="3" xfId="0" applyNumberFormat="1" applyFont="1" applyBorder="1"/>
    <xf numFmtId="41" fontId="6" fillId="0" borderId="5" xfId="0" applyNumberFormat="1" applyFont="1" applyBorder="1"/>
    <xf numFmtId="41" fontId="6" fillId="0" borderId="1" xfId="0" applyNumberFormat="1" applyFont="1" applyBorder="1"/>
    <xf numFmtId="41" fontId="1" fillId="0" borderId="8" xfId="0" applyNumberFormat="1" applyFont="1" applyBorder="1"/>
    <xf numFmtId="41" fontId="1" fillId="0" borderId="9" xfId="0" applyNumberFormat="1" applyFont="1" applyBorder="1"/>
    <xf numFmtId="41" fontId="6" fillId="0" borderId="8" xfId="0" applyNumberFormat="1" applyFont="1" applyBorder="1"/>
    <xf numFmtId="0" fontId="11" fillId="0" borderId="0" xfId="0" applyFont="1" applyAlignment="1">
      <alignment wrapText="1"/>
    </xf>
    <xf numFmtId="0" fontId="4" fillId="3" borderId="10" xfId="0" applyFont="1" applyFill="1" applyBorder="1" applyAlignment="1">
      <alignment wrapText="1"/>
    </xf>
    <xf numFmtId="41" fontId="12" fillId="3" borderId="10" xfId="0" applyNumberFormat="1" applyFont="1" applyFill="1" applyBorder="1" applyAlignment="1">
      <alignment wrapText="1"/>
    </xf>
    <xf numFmtId="0" fontId="13" fillId="0" borderId="10" xfId="0" applyFont="1" applyBorder="1" applyAlignment="1">
      <alignment wrapText="1"/>
    </xf>
    <xf numFmtId="3" fontId="13" fillId="0" borderId="10" xfId="0" applyNumberFormat="1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13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13" fillId="0" borderId="14" xfId="0" applyFont="1" applyBorder="1" applyAlignment="1">
      <alignment wrapText="1"/>
    </xf>
    <xf numFmtId="3" fontId="13" fillId="0" borderId="15" xfId="0" applyNumberFormat="1" applyFont="1" applyBorder="1" applyAlignment="1">
      <alignment wrapText="1"/>
    </xf>
    <xf numFmtId="3" fontId="4" fillId="3" borderId="10" xfId="0" applyNumberFormat="1" applyFont="1" applyFill="1" applyBorder="1" applyAlignment="1">
      <alignment wrapText="1"/>
    </xf>
    <xf numFmtId="0" fontId="16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41" fontId="1" fillId="0" borderId="10" xfId="1" applyNumberFormat="1" applyFont="1" applyFill="1" applyBorder="1" applyAlignment="1">
      <alignment wrapText="1"/>
    </xf>
    <xf numFmtId="41" fontId="11" fillId="0" borderId="10" xfId="0" applyNumberFormat="1" applyFont="1" applyBorder="1" applyAlignment="1">
      <alignment wrapText="1"/>
    </xf>
    <xf numFmtId="41" fontId="0" fillId="0" borderId="0" xfId="0" applyNumberFormat="1" applyAlignment="1">
      <alignment wrapText="1"/>
    </xf>
    <xf numFmtId="0" fontId="4" fillId="0" borderId="10" xfId="0" applyFont="1" applyBorder="1"/>
    <xf numFmtId="0" fontId="10" fillId="0" borderId="10" xfId="0" applyFont="1" applyBorder="1"/>
    <xf numFmtId="0" fontId="8" fillId="0" borderId="10" xfId="0" applyFont="1" applyBorder="1"/>
    <xf numFmtId="0" fontId="17" fillId="0" borderId="0" xfId="0" applyFont="1" applyAlignment="1">
      <alignment wrapText="1"/>
    </xf>
    <xf numFmtId="0" fontId="4" fillId="4" borderId="1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6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alignment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alignment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numFmt numFmtId="3" formatCode="#,##0"/>
      <fill>
        <patternFill patternType="solid">
          <fgColor rgb="FF2F5496"/>
          <bgColor rgb="FF2F549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/>
      </fill>
      <alignment wrapText="1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rgb="FFFFFF0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/>
      </fill>
      <alignment wrapText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none">
          <fgColor rgb="FF000000"/>
          <bgColor rgb="FFF2F2F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0C47EB2-9727-4D0A-99CB-33ADD0B7BD04}" name="Table29" displayName="Table29" ref="A2:C165" totalsRowShown="0" headerRowDxfId="623" dataDxfId="621" totalsRowDxfId="619" headerRowBorderDxfId="622" tableBorderDxfId="620" totalsRowBorderDxfId="618">
  <autoFilter ref="A2:C165" xr:uid="{C0C47EB2-9727-4D0A-99CB-33ADD0B7BD04}"/>
  <sortState xmlns:xlrd2="http://schemas.microsoft.com/office/spreadsheetml/2017/richdata2" ref="A3:B165">
    <sortCondition ref="A2:A165"/>
  </sortState>
  <tableColumns count="3">
    <tableColumn id="1" xr3:uid="{E056E879-44B7-4CF0-B102-57DD3DF99646}" name="Avtalepartner" dataDxfId="617" totalsRowDxfId="616"/>
    <tableColumn id="2" xr3:uid="{4A022C44-FF10-49DA-BC28-99CE7CFF622D}" name="Beløp (i 1000 kr)" dataDxfId="615" totalsRowDxfId="614"/>
    <tableColumn id="3" xr3:uid="{C212AB3B-BFF6-4137-805D-1A9EE25EE318}" name="Merknad" dataDxfId="613" totalsRowDxfId="612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DEE06B7-BA58-4803-88CC-3B01A2A41806}" name="Table19" displayName="Table19" ref="A1:V56" totalsRowShown="0" headerRowDxfId="454" dataDxfId="452" headerRowBorderDxfId="453" tableBorderDxfId="451" totalsRowBorderDxfId="450">
  <autoFilter ref="A1:V56" xr:uid="{00000000-0009-0000-0000-000007000000}"/>
  <sortState xmlns:xlrd2="http://schemas.microsoft.com/office/spreadsheetml/2017/richdata2" ref="A2:V56">
    <sortCondition ref="A1:A56"/>
  </sortState>
  <tableColumns count="22">
    <tableColumn id="1" xr3:uid="{8B017F36-2C1B-4CB9-ADFD-4E6A84CDA655}" name="Avtalepartner" dataDxfId="449"/>
    <tableColumn id="2" xr3:uid="{14658A5D-41EF-4D4C-BA58-557297059FD9}" name="150 | 78" dataDxfId="448"/>
    <tableColumn id="3" xr3:uid="{1B51E873-878F-48C3-8A57-2528AAEB297F}" name="151 | 78" dataDxfId="447"/>
    <tableColumn id="4" xr3:uid="{C43AABC3-D293-44FE-B80D-C2E1CAE04FD4}" name="152 | 78" dataDxfId="446"/>
    <tableColumn id="5" xr3:uid="{BE274B68-16AA-44FC-92C5-18234AB91A8C}" name="153 | 78" dataDxfId="445"/>
    <tableColumn id="6" xr3:uid="{F89D6B2E-C924-4C35-9A29-F926A3DF7A51}" name="160 | 50" dataDxfId="444"/>
    <tableColumn id="7" xr3:uid="{C35F2847-CB77-4A78-A14B-A7B1C5BA411F}" name="160 | 71" dataDxfId="443"/>
    <tableColumn id="8" xr3:uid="{7F398E1B-0E01-4854-A6B9-C0C708BE1B92}" name="160 | 73" dataDxfId="442"/>
    <tableColumn id="9" xr3:uid="{7257BBB1-3360-4DF5-8EF9-2B6FBD2B0B08}" name="160 | 75" dataDxfId="441"/>
    <tableColumn id="10" xr3:uid="{D7D9719C-B3B0-422A-A05E-EA9D239FD4F0}" name="162 | 70" dataDxfId="440"/>
    <tableColumn id="11" xr3:uid="{9022B54A-0045-4694-9683-FBF14E68C126}" name="163 | 71" dataDxfId="439"/>
    <tableColumn id="12" xr3:uid="{25674F18-89C7-4741-AA77-D03AE15C37CB}" name="164 | 70" dataDxfId="438"/>
    <tableColumn id="13" xr3:uid="{8D24F85E-F0D6-4A8D-A683-95DF6F753F04}" name="164 | 71" dataDxfId="437"/>
    <tableColumn id="14" xr3:uid="{A3E5E99A-B37F-4DEE-9395-16261935D5A3}" name="164 | 72" dataDxfId="436"/>
    <tableColumn id="15" xr3:uid="{155B385F-84E3-4B38-B434-F1DCE9A772B0}" name="164 | 73" dataDxfId="435"/>
    <tableColumn id="16" xr3:uid="{060B4B23-C198-4CAF-BB31-A64203F041CB}" name="165 | 1" dataDxfId="434"/>
    <tableColumn id="17" xr3:uid="{F6B90D19-5E28-4F88-A686-BB35A94E2141}" name="165 | 70" dataDxfId="433"/>
    <tableColumn id="18" xr3:uid="{BDA43A72-9FDD-4578-92B1-9377F0862FB2}" name="165 | 71" dataDxfId="432"/>
    <tableColumn id="19" xr3:uid="{67032F4F-99A0-44C7-861F-A5F556315A02}" name="166 | 71" dataDxfId="431"/>
    <tableColumn id="20" xr3:uid="{B4B89785-52E1-4762-9B1D-1855014C371C}" name="168 | 70" dataDxfId="430"/>
    <tableColumn id="21" xr3:uid="{866F4A46-3107-4660-9641-A03224010C5D}" name="170 | 76" dataDxfId="429"/>
    <tableColumn id="22" xr3:uid="{15D2E4D4-FC8B-4311-A3DD-C3CB6BFF60F5}" name="Sum" dataDxfId="428">
      <calculatedColumnFormula>SUM(Table19[[#This Row],[150 | 78]:[170 | 76]])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8022F2F-5DBC-4851-8684-DF15AC325DBF}" name="Table18" displayName="Table18" ref="A1:V58" totalsRowShown="0" headerRowDxfId="427" dataDxfId="425" headerRowBorderDxfId="426" tableBorderDxfId="424" totalsRowBorderDxfId="423">
  <autoFilter ref="A1:V58" xr:uid="{00000000-0009-0000-0000-000008000000}"/>
  <sortState xmlns:xlrd2="http://schemas.microsoft.com/office/spreadsheetml/2017/richdata2" ref="A2:V58">
    <sortCondition ref="A1:A58"/>
  </sortState>
  <tableColumns count="22">
    <tableColumn id="1" xr3:uid="{B776367A-1FD2-4204-A288-2F6202763EF6}" name="Avtalepartner" dataDxfId="422"/>
    <tableColumn id="2" xr3:uid="{8396B17D-2C99-4D89-88B2-1D3BE20E57AF}" name="150 | 78" dataDxfId="421"/>
    <tableColumn id="3" xr3:uid="{5D8B8A86-A40F-4BC8-B6E5-EB1991AA41CC}" name="151 | 78" dataDxfId="420"/>
    <tableColumn id="4" xr3:uid="{7E9C8F3B-879F-4A08-ABC3-36C80CEDE30A}" name="152 | 78" dataDxfId="419"/>
    <tableColumn id="5" xr3:uid="{608C721B-E3F5-4B96-A61F-1CF3888BA696}" name="153 | 78" dataDxfId="418"/>
    <tableColumn id="6" xr3:uid="{FD47A1F7-7140-49AB-92A4-3935CDF5BA74}" name="160 | 50" dataDxfId="417"/>
    <tableColumn id="7" xr3:uid="{CD522152-EC72-49DB-A1F5-6F35F1FE0852}" name="160 | 75" dataDxfId="416"/>
    <tableColumn id="8" xr3:uid="{1FB4120F-CB2B-43CB-86B3-CE0A05C2FDB6}" name="162 | 70" dataDxfId="415"/>
    <tableColumn id="9" xr3:uid="{F9A62E2E-3E0C-469C-9DDB-067DAEFEEF1B}" name="163 | 70" dataDxfId="414"/>
    <tableColumn id="10" xr3:uid="{7F10329A-FF43-42C3-A003-9813E3E69351}" name="163 | 71" dataDxfId="413"/>
    <tableColumn id="11" xr3:uid="{296479D1-1EB1-4E93-ADE0-210A09A1B537}" name="164 | 70" dataDxfId="412"/>
    <tableColumn id="12" xr3:uid="{7BC1BD9D-E844-431B-8939-8FFAAB52C5B5}" name="164 | 71" dataDxfId="411"/>
    <tableColumn id="13" xr3:uid="{9995C33E-2793-4856-BF36-A118BF6A0F17}" name="164 | 72" dataDxfId="410"/>
    <tableColumn id="14" xr3:uid="{344637AA-648B-4CCB-9F92-131F9D1FF204}" name="164 | 73" dataDxfId="409"/>
    <tableColumn id="15" xr3:uid="{F991DF51-607C-4FA9-9285-7BD8B4F6A42C}" name="165 | 1" dataDxfId="408"/>
    <tableColumn id="16" xr3:uid="{A28145B0-29DC-424C-939E-B2FCE2A62EF5}" name="165 | 70" dataDxfId="407"/>
    <tableColumn id="17" xr3:uid="{04EDF64E-AD59-4E37-8DE3-C0081041C19B}" name="165 | 71" dataDxfId="406"/>
    <tableColumn id="18" xr3:uid="{D5FF1513-6D1A-4F8E-A493-734E64D2DB4F}" name="166 | 71" dataDxfId="405"/>
    <tableColumn id="19" xr3:uid="{C7D67272-31E2-4006-8DF4-8E19028974DD}" name="166 | 72" dataDxfId="404"/>
    <tableColumn id="20" xr3:uid="{7D734384-A9B6-4AEF-A42E-49D195559E5B}" name="168 | 70" dataDxfId="403"/>
    <tableColumn id="21" xr3:uid="{1987298E-23D3-47C2-AB04-D0D025CF2F1C}" name="169 | 70" dataDxfId="402"/>
    <tableColumn id="22" xr3:uid="{D5CC3FC6-FBA1-462A-B8FD-0FC1BF05036F}" name="Sum" dataDxfId="401">
      <calculatedColumnFormula>SUM(Table18[[#This Row],[150 | 78]:[169 | 70]])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89C92CE-7681-45FF-A348-A0BCB1F6F226}" name="Table17" displayName="Table17" ref="A1:Y55" totalsRowShown="0" headerRowDxfId="400" dataDxfId="398" headerRowBorderDxfId="399" tableBorderDxfId="397" totalsRowBorderDxfId="396">
  <autoFilter ref="A1:Y55" xr:uid="{00000000-0009-0000-0000-000009000000}"/>
  <sortState xmlns:xlrd2="http://schemas.microsoft.com/office/spreadsheetml/2017/richdata2" ref="A2:Y55">
    <sortCondition ref="A1:A55"/>
  </sortState>
  <tableColumns count="25">
    <tableColumn id="1" xr3:uid="{5306C5CE-42D5-48C9-998B-F94AFE25FE99}" name="Avtalepartner" dataDxfId="395"/>
    <tableColumn id="2" xr3:uid="{516CFCEF-A2B7-47B6-8079-F09CE299BA25}" name="150 | 78" dataDxfId="394"/>
    <tableColumn id="3" xr3:uid="{6C8AD5F5-94F9-4A65-A8E1-1989D1D4B449}" name="151 | 72" dataDxfId="393"/>
    <tableColumn id="4" xr3:uid="{B93892FB-672F-4DE8-B9DF-83E25A368845}" name="151 | 78" dataDxfId="392"/>
    <tableColumn id="5" xr3:uid="{9C51515F-47FD-4389-85F4-3DEA3B2FB244}" name="152 | 78" dataDxfId="391"/>
    <tableColumn id="6" xr3:uid="{3559A351-7A27-4901-8DE6-20601B801016}" name="153 | 78" dataDxfId="390"/>
    <tableColumn id="7" xr3:uid="{4DE77C18-06B5-4FC1-A99A-2187B2959A8C}" name="160 | 1" dataDxfId="389"/>
    <tableColumn id="8" xr3:uid="{9E1C30DB-C790-4A03-83BF-499B090F8757}" name="160 | 75" dataDxfId="388"/>
    <tableColumn id="9" xr3:uid="{074D86AB-C673-4BAF-9C43-2BF584618B17}" name="160 | 77" dataDxfId="387"/>
    <tableColumn id="10" xr3:uid="{A0957847-07D2-478E-976D-B3EF3EF1FCE0}" name="161 | 70" dataDxfId="386"/>
    <tableColumn id="11" xr3:uid="{C3773AF5-7AAF-4C78-9B79-0B5C14405E3D}" name="163 | 70" dataDxfId="385"/>
    <tableColumn id="12" xr3:uid="{CCFA2B2E-CE57-4979-AA9B-F4AA1E680535}" name="163 | 71" dataDxfId="384"/>
    <tableColumn id="13" xr3:uid="{0B50AEF4-795D-41B9-BE30-8ECAE23AE5CC}" name="164 | 70" dataDxfId="383"/>
    <tableColumn id="14" xr3:uid="{D0B957CD-9F43-4E90-9841-6CB5CD0518C4}" name="164 | 71" dataDxfId="382"/>
    <tableColumn id="15" xr3:uid="{744CB921-8DDB-478F-8F29-C820AE6ECE87}" name="164 | 72" dataDxfId="381"/>
    <tableColumn id="16" xr3:uid="{11F1909E-F0B3-4C20-987E-733D71BD1905}" name="164 | 73" dataDxfId="380"/>
    <tableColumn id="17" xr3:uid="{1C051C99-EC29-4B86-84F4-AD61664ABC28}" name="165 | 1" dataDxfId="379"/>
    <tableColumn id="18" xr3:uid="{A0AC323C-4BA4-433F-81FB-E7C372785DBC}" name="165 | 70" dataDxfId="378"/>
    <tableColumn id="19" xr3:uid="{531344FC-CE49-4B10-8CA6-D83D774BE914}" name="165 | 71" dataDxfId="377"/>
    <tableColumn id="20" xr3:uid="{AB5CF604-ABC7-4C3A-A47A-A3B12A5AC38F}" name="166 | 71" dataDxfId="376"/>
    <tableColumn id="21" xr3:uid="{5B2F70F9-3B2A-4817-A53B-7732917FFE1F}" name="166 | 72" dataDxfId="375"/>
    <tableColumn id="22" xr3:uid="{5A5AC1AC-C754-486C-B89E-FE043FE571D4}" name="166 | 73" dataDxfId="374"/>
    <tableColumn id="23" xr3:uid="{5782A3DA-02F1-415B-88F2-3CC4095FADCE}" name="168 | 70" dataDxfId="373"/>
    <tableColumn id="24" xr3:uid="{8A7C95B6-2746-46FA-AC23-FD6328F93925}" name="172 | 70" dataDxfId="372"/>
    <tableColumn id="25" xr3:uid="{EAC8C569-43B7-4DC0-AA37-CBE4D61321BB}" name="Sum" dataDxfId="371">
      <calculatedColumnFormula>SUM(Table17[[#This Row],[150 | 78]:[172 | 70]])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5BB75D0-2594-40F8-920B-A71760A44E00}" name="Table16" displayName="Table16" ref="A1:W58" totalsRowShown="0" headerRowDxfId="370" dataDxfId="368" headerRowBorderDxfId="369" tableBorderDxfId="367" totalsRowBorderDxfId="366">
  <autoFilter ref="A1:W58" xr:uid="{00000000-0009-0000-0000-00000A000000}"/>
  <sortState xmlns:xlrd2="http://schemas.microsoft.com/office/spreadsheetml/2017/richdata2" ref="A2:W58">
    <sortCondition ref="A1:A58"/>
  </sortState>
  <tableColumns count="23">
    <tableColumn id="1" xr3:uid="{F4A13A91-0AC3-44F6-9EAB-A09C348CAF2B}" name="Avtalepartner" dataDxfId="365"/>
    <tableColumn id="2" xr3:uid="{368348D3-1450-448A-BE69-589AC21FB695}" name="150 | 78" dataDxfId="364"/>
    <tableColumn id="3" xr3:uid="{889D6F66-9FE6-4551-943D-69C976B0E38E}" name="151 | 72" dataDxfId="363"/>
    <tableColumn id="4" xr3:uid="{E3827530-5638-4360-8230-B67F7D7DEF0F}" name="152 | 78" dataDxfId="362"/>
    <tableColumn id="5" xr3:uid="{85EFE405-E660-4F2E-8451-9D4F5631A497}" name="153 | 78" dataDxfId="361"/>
    <tableColumn id="6" xr3:uid="{15619399-3235-4DDF-9906-EEF086F2AFD5}" name="160 | 75" dataDxfId="360"/>
    <tableColumn id="7" xr3:uid="{6DC6F1C9-B802-490C-B955-E9B12DA0E7B5}" name="161 | 70" dataDxfId="359"/>
    <tableColumn id="8" xr3:uid="{789D253E-FDDF-4085-A46C-672E040A4C6B}" name="163 | 70" dataDxfId="358"/>
    <tableColumn id="9" xr3:uid="{C1242DB7-9D58-474E-82F0-F059E16AC3B9}" name="163 | 71" dataDxfId="357"/>
    <tableColumn id="10" xr3:uid="{C2291F85-C404-4DEE-8DBC-2B9C2CC9E1BA}" name="163 | 72" dataDxfId="356"/>
    <tableColumn id="11" xr3:uid="{1422438C-F84C-4ACA-BA25-B98C04D888B6}" name="164 | 70" dataDxfId="355"/>
    <tableColumn id="12" xr3:uid="{B3A067F0-24E1-4C97-8D31-C98EE656969C}" name="164 | 71" dataDxfId="354"/>
    <tableColumn id="13" xr3:uid="{0B646BD7-D93F-43B1-AE5C-90FEC1A2A8CE}" name="164 | 72" dataDxfId="353"/>
    <tableColumn id="14" xr3:uid="{1F96E763-43E6-4B94-ADFE-7B9B867443D3}" name="164 | 73" dataDxfId="352"/>
    <tableColumn id="15" xr3:uid="{FC5BB3FC-3A2E-4357-82D2-2D9C066D5738}" name="165 | 1" dataDxfId="351"/>
    <tableColumn id="16" xr3:uid="{8B11B20C-8B35-4631-A634-9DB3B7CDD711}" name="165 | 70" dataDxfId="350"/>
    <tableColumn id="17" xr3:uid="{648AAB0C-A7CE-4EE2-BB84-2D97642BC5F4}" name="165 | 71" dataDxfId="349"/>
    <tableColumn id="18" xr3:uid="{950DE106-3A38-43B3-8D83-F25505A552B9}" name="166 | 71" dataDxfId="348"/>
    <tableColumn id="19" xr3:uid="{BE7A3FEB-BDB3-4DEB-9AB2-4680FB6AAEAB}" name="166 | 72" dataDxfId="347"/>
    <tableColumn id="20" xr3:uid="{423416EC-5FEF-49A6-8701-3016D8112721}" name="166 | 73" dataDxfId="346"/>
    <tableColumn id="21" xr3:uid="{1D0DBFE6-54B2-4028-895E-45A2E812B488}" name="168 | 70" dataDxfId="345"/>
    <tableColumn id="22" xr3:uid="{3145E9C2-1A38-4A05-9376-C590CAF346AA}" name="172 | 70" dataDxfId="344"/>
    <tableColumn id="23" xr3:uid="{90FDD930-C345-44E4-9DD7-A80834E0FA7E}" name="Sum" dataDxfId="343">
      <calculatedColumnFormula>SUM(Table16[[#This Row],[150 | 78]:[172 | 70]])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1CC6674-BA9A-4E28-AAA9-19AA0991B299}" name="Table15" displayName="Table15" ref="A1:AC59" totalsRowShown="0" headerRowDxfId="342" dataDxfId="340" headerRowBorderDxfId="341" tableBorderDxfId="339" totalsRowBorderDxfId="338">
  <autoFilter ref="A1:AC59" xr:uid="{00000000-0009-0000-0000-00000B000000}"/>
  <sortState xmlns:xlrd2="http://schemas.microsoft.com/office/spreadsheetml/2017/richdata2" ref="A2:AC59">
    <sortCondition ref="A1:A59"/>
  </sortState>
  <tableColumns count="29">
    <tableColumn id="1" xr3:uid="{E6330A3C-E00A-4345-AC52-CD628D9321F1}" name="Avtalepartner" dataDxfId="337"/>
    <tableColumn id="2" xr3:uid="{6B499594-0209-41A8-A54C-3B25FC661378}" name="150 | 78" dataDxfId="336"/>
    <tableColumn id="3" xr3:uid="{11B44DDE-BF73-4E51-A70E-5087CD3EA682}" name="151 | 72" dataDxfId="335"/>
    <tableColumn id="4" xr3:uid="{7E43F2A8-0032-4ED0-A592-7388CA5CDDC3}" name="151 | 78" dataDxfId="334"/>
    <tableColumn id="5" xr3:uid="{D5274C58-EBBE-4FD5-B82B-A66D465AD4F9}" name="152 | 78" dataDxfId="333"/>
    <tableColumn id="6" xr3:uid="{0542FE2C-C83D-458A-BAAB-C9787A10F84B}" name="153 | 78" dataDxfId="332"/>
    <tableColumn id="7" xr3:uid="{55A24A30-3E98-430F-8968-BF15757795EE}" name="160 | 1" dataDxfId="331"/>
    <tableColumn id="8" xr3:uid="{B31500E8-580C-4B51-BC91-EABC87C0B6AF}" name="160 | 70" dataDxfId="330"/>
    <tableColumn id="9" xr3:uid="{053FBD82-3F02-480E-95F3-0317E969E031}" name="160 | 75" dataDxfId="329"/>
    <tableColumn id="10" xr3:uid="{AE4CEC85-C047-4D39-A008-BF4224106164}" name="160 | 77" dataDxfId="328"/>
    <tableColumn id="11" xr3:uid="{C17C4154-596D-41BC-896A-0FBD6B411CDC}" name="161 | 70" dataDxfId="327"/>
    <tableColumn id="12" xr3:uid="{F608041D-DF91-4545-AF0D-51551688DECE}" name="163 | 70" dataDxfId="326"/>
    <tableColumn id="13" xr3:uid="{9B3F275B-D3AC-4582-AD7E-BFDA3290ECD6}" name="163 | 71" dataDxfId="325"/>
    <tableColumn id="14" xr3:uid="{FCADFC0E-9023-4825-9AF8-EC4856BF6855}" name="163 | 72" dataDxfId="324"/>
    <tableColumn id="15" xr3:uid="{70DF4FDB-8701-4158-9CE9-3875C79FCDBA}" name="164 | 70" dataDxfId="323"/>
    <tableColumn id="16" xr3:uid="{745B6C1A-7547-4988-B006-3244AFED5D4A}" name="164 | 71" dataDxfId="322"/>
    <tableColumn id="17" xr3:uid="{D53C1722-7538-47C5-A42F-E4697E3FCEE3}" name="164 | 72" dataDxfId="321"/>
    <tableColumn id="18" xr3:uid="{82DBA744-5755-4D60-8C44-6008DC0FA7EC}" name="164 | 73" dataDxfId="320"/>
    <tableColumn id="19" xr3:uid="{0864C666-D75E-4B3A-9773-CD68FF349EC6}" name="165 | 1" dataDxfId="319"/>
    <tableColumn id="20" xr3:uid="{0F9C843E-8891-4DBD-BB43-913CB48FE6BF}" name="165 | 70" dataDxfId="318"/>
    <tableColumn id="21" xr3:uid="{6FC23430-45F0-4686-BC1E-D4512ABA4E61}" name="165 | 71" dataDxfId="317"/>
    <tableColumn id="22" xr3:uid="{490E1565-C0B5-41E0-9125-25873BD0E3F6}" name="166 | 71" dataDxfId="316"/>
    <tableColumn id="23" xr3:uid="{CF60D64B-A503-40FB-8F97-330C3A66F6BE}" name="166 | 72" dataDxfId="315"/>
    <tableColumn id="24" xr3:uid="{389E01E5-E466-4BD9-9661-59FD2BBD2DE0}" name="166 | 73" dataDxfId="314"/>
    <tableColumn id="25" xr3:uid="{15E478C3-58D9-40EF-9766-1FCAA7C5F3AB}" name="168 | 70" dataDxfId="313"/>
    <tableColumn id="26" xr3:uid="{7958F4A9-97D8-467E-B0F7-A3F7A385BCCC}" name="169 | 70" dataDxfId="312"/>
    <tableColumn id="27" xr3:uid="{A39E904C-AB2C-4864-AC92-01AAEAAFB43F}" name="170 | 76" dataDxfId="311"/>
    <tableColumn id="28" xr3:uid="{E6D5A386-B010-4DA8-8738-9899CF426411}" name="172 | 70" dataDxfId="310"/>
    <tableColumn id="29" xr3:uid="{1D144373-1DBC-4BF3-A0FB-8FB0947FC21A}" name="Sum" dataDxfId="309">
      <calculatedColumnFormula>SUM(B2:AB2)</calculatedColumn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0967C51-0CFA-44A7-8015-195A44604D05}" name="Table14" displayName="Table14" ref="A1:X63" totalsRowShown="0" headerRowDxfId="308" dataDxfId="306" headerRowBorderDxfId="307" tableBorderDxfId="305" totalsRowBorderDxfId="304">
  <autoFilter ref="A1:X63" xr:uid="{00000000-0009-0000-0000-00000C000000}"/>
  <sortState xmlns:xlrd2="http://schemas.microsoft.com/office/spreadsheetml/2017/richdata2" ref="A2:X63">
    <sortCondition ref="A1:A63"/>
  </sortState>
  <tableColumns count="24">
    <tableColumn id="1" xr3:uid="{85D4ED92-AC55-43C6-94B0-88DE285128BA}" name="Avtalepartner" dataDxfId="303"/>
    <tableColumn id="2" xr3:uid="{32595887-51FF-45C9-A312-71F96DC2A89F}" name="150 | 78" dataDxfId="302"/>
    <tableColumn id="3" xr3:uid="{5EA234FD-C92E-422D-8EC9-748E57E7BE0F}" name="151 | 78" dataDxfId="301"/>
    <tableColumn id="4" xr3:uid="{B00EF0C5-ECF4-4728-B1A3-09D5019D2ACA}" name="152 | 78" dataDxfId="300"/>
    <tableColumn id="5" xr3:uid="{52235E3B-5E22-4897-A9C0-24E8B3CB37FC}" name="153 | 78" dataDxfId="299"/>
    <tableColumn id="6" xr3:uid="{8CB8B80F-25D4-4052-BE73-00EA42B15D50}" name="160 | 70" dataDxfId="298"/>
    <tableColumn id="7" xr3:uid="{EA224DC2-E2C9-41E7-8306-9545529E5280}" name="160 | 75" dataDxfId="297"/>
    <tableColumn id="8" xr3:uid="{98C58504-4D2F-41A0-9143-942F7E3CE934}" name="161 | 70" dataDxfId="296"/>
    <tableColumn id="9" xr3:uid="{5E881ECB-397C-41E0-AA51-EF0F4C5D7B2E}" name="162 | 70" dataDxfId="295"/>
    <tableColumn id="10" xr3:uid="{652C34E6-8EFF-41EB-962B-DCCDE12A206F}" name="163 | 71" dataDxfId="294"/>
    <tableColumn id="11" xr3:uid="{A3634F9C-2EB2-46F8-A64C-B9005B1F0694}" name="163 | 72" dataDxfId="293"/>
    <tableColumn id="12" xr3:uid="{A91BF995-A555-408D-B7D0-93233CB186B4}" name="164 | 70" dataDxfId="292"/>
    <tableColumn id="13" xr3:uid="{CA716270-ABDF-4380-B3B5-DB2DC3F954B3}" name="164 | 71" dataDxfId="291"/>
    <tableColumn id="14" xr3:uid="{C42BBE9C-C078-4AB9-9704-CC56E76E3DC4}" name="164 | 72" dataDxfId="290"/>
    <tableColumn id="15" xr3:uid="{C143F5D9-051D-4B79-9579-AE2403C11ED4}" name="164 | 73" dataDxfId="289"/>
    <tableColumn id="16" xr3:uid="{8A82DC9C-E7AA-46D9-BA38-552A96259ADE}" name="165 | 1" dataDxfId="288"/>
    <tableColumn id="17" xr3:uid="{2FDFAF80-5502-42E0-86C9-5CA062057E72}" name="165 | 70" dataDxfId="287"/>
    <tableColumn id="18" xr3:uid="{52803EB2-2B0A-4E8A-92C9-75C695CB7382}" name="165 | 71" dataDxfId="286"/>
    <tableColumn id="19" xr3:uid="{5CD56DEA-4606-4DF4-B56A-E45C1F1378CF}" name="166 | 71" dataDxfId="285"/>
    <tableColumn id="20" xr3:uid="{AFC98E07-1784-4BEC-B3B6-EE42E38092EF}" name="166 | 72" dataDxfId="284"/>
    <tableColumn id="21" xr3:uid="{34BEAE4A-FF1C-41F3-9ABC-73C783A46B4A}" name="166 | 73" dataDxfId="283"/>
    <tableColumn id="22" xr3:uid="{E511D310-A3D0-4D47-B7F2-568235A1538E}" name="168 | 70" dataDxfId="282"/>
    <tableColumn id="23" xr3:uid="{D17B8061-260C-47FB-867D-6FB890652139}" name="169 | 70" dataDxfId="281"/>
    <tableColumn id="24" xr3:uid="{871FDEFC-9ADC-4CD0-A415-B7952CF21403}" name="Sum" dataDxfId="280">
      <calculatedColumnFormula>SUM(Table14[[#This Row],[150 | 78]:[169 | 70]])</calculatedColumnFormula>
    </tableColumn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A53473B-A5B9-431A-893A-AA19879F00EF}" name="Table13" displayName="Table13" ref="A1:V82" totalsRowShown="0" headerRowDxfId="279" dataDxfId="277" headerRowBorderDxfId="278" tableBorderDxfId="276" totalsRowBorderDxfId="275">
  <autoFilter ref="A1:V82" xr:uid="{00000000-0009-0000-0000-00000D000000}"/>
  <sortState xmlns:xlrd2="http://schemas.microsoft.com/office/spreadsheetml/2017/richdata2" ref="A2:V82">
    <sortCondition ref="A1:A82"/>
  </sortState>
  <tableColumns count="22">
    <tableColumn id="1" xr3:uid="{14D672D0-45A2-4947-A6C2-F5E39B628DDC}" name="Avtalepartner" dataDxfId="274"/>
    <tableColumn id="2" xr3:uid="{093B8C5F-41D7-46D8-BC37-4DA8DDAF2861}" name="150 | 78" dataDxfId="273"/>
    <tableColumn id="3" xr3:uid="{3948EA62-57BC-49AD-A9E6-B693739605B5}" name="151 | 78" dataDxfId="272"/>
    <tableColumn id="4" xr3:uid="{AD57E383-8CA0-476F-9F2D-B1BA47967A5B}" name="152 | 78" dataDxfId="271"/>
    <tableColumn id="5" xr3:uid="{6EBFD5F1-E03D-48B6-9659-2A49FF439DFF}" name="153 | 78" dataDxfId="270"/>
    <tableColumn id="6" xr3:uid="{96887B35-6838-40D7-96E7-D8913C96965C}" name="160 | 75" dataDxfId="269"/>
    <tableColumn id="7" xr3:uid="{9CB96B8D-79AE-4D3C-8CE9-BA722A23D3AA}" name="162 | 70" dataDxfId="268"/>
    <tableColumn id="8" xr3:uid="{0C6BF386-BD3D-474D-A91C-B0AB551E5717}" name="163 | 71" dataDxfId="267"/>
    <tableColumn id="9" xr3:uid="{BCF384FC-FF25-4A29-B766-03DD61B84422}" name="163 | 72" dataDxfId="266"/>
    <tableColumn id="10" xr3:uid="{814C5D6F-6C60-49E9-B470-733CFB347553}" name="164 | 70" dataDxfId="265"/>
    <tableColumn id="11" xr3:uid="{9B8F41A6-9084-4009-808E-673D6D3EBB43}" name="164 | 71" dataDxfId="264"/>
    <tableColumn id="12" xr3:uid="{B9ED690E-A653-409A-B874-02C81415FEDE}" name="164 | 72" dataDxfId="263"/>
    <tableColumn id="13" xr3:uid="{6C0E38D2-A6F2-49FC-8229-1DF3B1DF57DF}" name="164 | 73" dataDxfId="262"/>
    <tableColumn id="14" xr3:uid="{7DA9FF11-70FE-406B-A63A-F22284D67300}" name="165 | 70" dataDxfId="261"/>
    <tableColumn id="15" xr3:uid="{970056B3-9C1A-4F84-81C7-40560BD776C0}" name="165 | 71" dataDxfId="260"/>
    <tableColumn id="16" xr3:uid="{B81EF26E-D7AB-4079-9E84-1CB4EA2246AD}" name="166 | 72" dataDxfId="259"/>
    <tableColumn id="17" xr3:uid="{FB010C0F-DA83-4DF9-A8FA-C169E0CA8BE3}" name="166 | 73" dataDxfId="258"/>
    <tableColumn id="18" xr3:uid="{F3C121A5-8A2D-4242-87C9-5B59C6CF2571}" name="166 | 74" dataDxfId="257"/>
    <tableColumn id="19" xr3:uid="{579DE1E6-B8CA-4499-86D1-DABB30CF94D9}" name="168 | 70" dataDxfId="256"/>
    <tableColumn id="20" xr3:uid="{B20E7DB8-C858-4DCC-A87D-9127149F1BD6}" name="169 | 70" dataDxfId="255"/>
    <tableColumn id="21" xr3:uid="{B8D6A655-B9E0-4A9D-8FE2-F7E664D95F9A}" name="172 | 70" dataDxfId="254"/>
    <tableColumn id="22" xr3:uid="{49BB42CB-B9ED-4A2A-8AB7-E5D345F1D374}" name="Sum" dataDxfId="253">
      <calculatedColumnFormula>SUM(Table13[[#This Row],[150 | 78]:[172 | 70]])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C97D9A1-38C2-4FA8-A7EB-07D09384B1B1}" name="Table12" displayName="Table12" ref="A1:T65" totalsRowShown="0" headerRowDxfId="252" dataDxfId="250" headerRowBorderDxfId="251" tableBorderDxfId="249" totalsRowBorderDxfId="248">
  <autoFilter ref="A1:T65" xr:uid="{00000000-0009-0000-0000-00000E000000}"/>
  <sortState xmlns:xlrd2="http://schemas.microsoft.com/office/spreadsheetml/2017/richdata2" ref="A2:T65">
    <sortCondition ref="A1:A65"/>
  </sortState>
  <tableColumns count="20">
    <tableColumn id="1" xr3:uid="{F21ECA2B-ACC1-45E7-925E-EF61FA2FDC76}" name="Avtalepartner" dataDxfId="247"/>
    <tableColumn id="2" xr3:uid="{F4107E2E-0147-46A7-AA28-B776D8D2F3AD}" name="150 | 78" dataDxfId="246"/>
    <tableColumn id="3" xr3:uid="{34EBEDDB-E30E-4E46-BD30-2F1A34369AD5}" name="151 | 78" dataDxfId="245"/>
    <tableColumn id="4" xr3:uid="{ED4D39AD-DE7C-48C3-9186-0CE329CC7F25}" name="152 | 78" dataDxfId="244"/>
    <tableColumn id="5" xr3:uid="{DDD5D38B-1D29-47B4-BE61-BBDB6CE99246}" name="153 | 78" dataDxfId="243"/>
    <tableColumn id="6" xr3:uid="{E446AFC1-A8EA-4976-B980-FB7C041E6385}" name="160 | 75" dataDxfId="242"/>
    <tableColumn id="7" xr3:uid="{C1DC69D8-B8B7-48AB-8A92-1C73071A29E5}" name="162 | 70" dataDxfId="241"/>
    <tableColumn id="8" xr3:uid="{DE43D548-B993-4D07-9BC7-22E5EC7FD723}" name="163 | 71" dataDxfId="240"/>
    <tableColumn id="9" xr3:uid="{DE2ED27C-CC36-4758-821A-F04E3DF3FC2E}" name="163 | 72" dataDxfId="239"/>
    <tableColumn id="10" xr3:uid="{49B33CB5-8AFA-4C37-8AD7-C5765787F2C4}" name="164 | 70" dataDxfId="238"/>
    <tableColumn id="11" xr3:uid="{5C83B1C0-EB87-4A7D-BF99-9EC7453A76ED}" name="164 | 71" dataDxfId="237"/>
    <tableColumn id="12" xr3:uid="{431D41AC-4C6D-4560-9463-CEB1DA37FBDE}" name="164 | 72" dataDxfId="236"/>
    <tableColumn id="13" xr3:uid="{522974D3-A822-40CB-AAF8-603BEC221F02}" name="164 | 73" dataDxfId="235"/>
    <tableColumn id="14" xr3:uid="{10BF02C7-36DB-4479-B4E8-E82B122BDE41}" name="165 | 70" dataDxfId="234"/>
    <tableColumn id="15" xr3:uid="{B883C155-E51A-432F-984A-700C198167CF}" name="165 | 71" dataDxfId="233"/>
    <tableColumn id="16" xr3:uid="{038B54B9-4545-404C-B49B-E0ED6091B063}" name="166 | 71" dataDxfId="232"/>
    <tableColumn id="17" xr3:uid="{DFEAD1F2-D36D-45CC-95D4-784D4D691844}" name="166 | 74" dataDxfId="231"/>
    <tableColumn id="18" xr3:uid="{883A5FC0-8D45-4657-8498-75FEB54182A5}" name="168 | 70" dataDxfId="230"/>
    <tableColumn id="19" xr3:uid="{B62A971B-E16C-410A-87DE-B3273EEADCB4}" name="170 | 76" dataDxfId="229"/>
    <tableColumn id="20" xr3:uid="{CE777E8F-10FD-4487-B390-456910AEE4B6}" name="Sum" dataDxfId="228">
      <calculatedColumnFormula>SUM(Table12[[#This Row],[150 | 78]:[170 | 76]])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5282EB8-1079-4BF0-9A67-4C8B80278897}" name="Table11" displayName="Table11" ref="A1:S59" totalsRowShown="0" headerRowDxfId="227" dataDxfId="225" headerRowBorderDxfId="226" tableBorderDxfId="224" totalsRowBorderDxfId="223">
  <autoFilter ref="A1:S59" xr:uid="{00000000-0009-0000-0000-00000F000000}"/>
  <sortState xmlns:xlrd2="http://schemas.microsoft.com/office/spreadsheetml/2017/richdata2" ref="A2:S59">
    <sortCondition ref="A1:A59"/>
  </sortState>
  <tableColumns count="19">
    <tableColumn id="1" xr3:uid="{F874C625-34E8-467E-AF9C-4CC148AF1028}" name="Avtalepartner" dataDxfId="222"/>
    <tableColumn id="2" xr3:uid="{5F9569B7-A40F-4A58-8274-3853D378D592}" name="150 | 78" dataDxfId="221"/>
    <tableColumn id="3" xr3:uid="{608EBB6E-11C9-4F51-97EC-241DCA2E9313}" name="151 | 78" dataDxfId="220"/>
    <tableColumn id="4" xr3:uid="{6F04702A-EEFD-40F6-A101-2A6C5F0A1B38}" name="152 | 78" dataDxfId="219"/>
    <tableColumn id="5" xr3:uid="{1C686B07-14B2-4DAF-9722-14A5686D6C14}" name="153 | 78" dataDxfId="218"/>
    <tableColumn id="6" xr3:uid="{295B5E95-7C6C-404A-B074-697D898E3D89}" name="160 | 70" dataDxfId="217"/>
    <tableColumn id="7" xr3:uid="{93F247E6-147F-492B-9CB6-67C31746E74A}" name="163 | 70" dataDxfId="216"/>
    <tableColumn id="8" xr3:uid="{0B84F764-D2C7-41F6-82D4-427F5434E895}" name="163 | 72" dataDxfId="215"/>
    <tableColumn id="9" xr3:uid="{A4289D3C-1148-4658-BA11-4AF3977C1278}" name="164 | 70" dataDxfId="214"/>
    <tableColumn id="10" xr3:uid="{2EEEB0A7-6482-467B-8256-D005207099BA}" name="164 | 71" dataDxfId="213"/>
    <tableColumn id="11" xr3:uid="{62E52215-AC1F-45BF-B88E-9A49D0CDEA06}" name="164 | 72" dataDxfId="212"/>
    <tableColumn id="12" xr3:uid="{C8A6FB7B-EBFE-4F19-B7B2-C622684CD813}" name="164 | 73" dataDxfId="211"/>
    <tableColumn id="13" xr3:uid="{F54763F6-5EB6-4596-9EE6-5B5AF2E8BE66}" name="165 | 70" dataDxfId="210"/>
    <tableColumn id="14" xr3:uid="{BB60EEC4-D1BB-448D-AD34-1B41C96C8CE5}" name="165 | 71" dataDxfId="209"/>
    <tableColumn id="15" xr3:uid="{CEC00B26-66DC-454E-8427-C6AA5F1F6E9C}" name="168 | 70" dataDxfId="208"/>
    <tableColumn id="16" xr3:uid="{B9D0AB1C-B182-4035-8F7A-5BD3212EFD6E}" name="169 | 70" dataDxfId="207"/>
    <tableColumn id="17" xr3:uid="{0CFCE492-7027-4348-8CC6-9735F62860B6}" name="169 | 73" dataDxfId="206"/>
    <tableColumn id="18" xr3:uid="{B6AA1B48-950A-4739-A488-006D7F639699}" name="170 | 76" dataDxfId="205"/>
    <tableColumn id="19" xr3:uid="{E328BC76-D882-40D5-9A4A-512A4663C9C8}" name="Sum" dataDxfId="204">
      <calculatedColumnFormula>SUM(Table11[[#This Row],[150 | 78]:[170 | 76]])</calculatedColumnFormula>
    </tableColumn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AC40340-BB33-41CC-A28B-CC97857B76F4}" name="Table10" displayName="Table10" ref="A1:R47" totalsRowShown="0" headerRowDxfId="203" dataDxfId="201" headerRowBorderDxfId="202" tableBorderDxfId="200" totalsRowBorderDxfId="199">
  <autoFilter ref="A1:R47" xr:uid="{00000000-0009-0000-0000-000010000000}"/>
  <sortState xmlns:xlrd2="http://schemas.microsoft.com/office/spreadsheetml/2017/richdata2" ref="A2:R47">
    <sortCondition ref="A1:A47"/>
  </sortState>
  <tableColumns count="18">
    <tableColumn id="1" xr3:uid="{C710F382-50F5-4EDA-AFA2-E39F10BB82EB}" name="Avtalepartner" dataDxfId="198"/>
    <tableColumn id="2" xr3:uid="{3010D05C-498D-4244-880A-7C1657D6CC7D}" name="150 | 78" dataDxfId="197"/>
    <tableColumn id="3" xr3:uid="{288A94E7-56CD-4BD0-A8AE-C3E635A42546}" name="151 | 78" dataDxfId="196"/>
    <tableColumn id="4" xr3:uid="{833BAFFC-D27C-4434-BF9B-8FBCE5B36728}" name="152 | 78" dataDxfId="195"/>
    <tableColumn id="5" xr3:uid="{8E37D60E-EEB2-4FFE-88A6-B81304C38911}" name="153 | 78" dataDxfId="194"/>
    <tableColumn id="6" xr3:uid="{704849D1-649D-453D-A490-1643500869EE}" name="160 | 70" dataDxfId="193"/>
    <tableColumn id="7" xr3:uid="{0216B1CB-C47A-49CE-BD55-51B1B1000A9B}" name="160 | 77" dataDxfId="192"/>
    <tableColumn id="8" xr3:uid="{E24FB86E-6386-404B-B576-C6637DAE1A2A}" name="163 | 70" dataDxfId="191"/>
    <tableColumn id="9" xr3:uid="{2A673469-1A2D-44F2-853E-C39FB20202E1}" name="163 | 72" dataDxfId="190"/>
    <tableColumn id="10" xr3:uid="{2892C718-A903-42CC-94FB-A421EE8E2FB4}" name="164 | 70" dataDxfId="189"/>
    <tableColumn id="11" xr3:uid="{2C12F165-F848-46A8-89D1-611FD0592F01}" name="164 | 71" dataDxfId="188"/>
    <tableColumn id="12" xr3:uid="{E41BC70E-5B54-43B1-AB09-C8613F22CB56}" name="164 | 72" dataDxfId="187"/>
    <tableColumn id="13" xr3:uid="{DC8CB9B4-30B1-49C5-905E-D247968312D2}" name="164 | 73" dataDxfId="186"/>
    <tableColumn id="14" xr3:uid="{86583507-FD4C-4E17-9736-DB80EA83CF96}" name="165 | 71" dataDxfId="185"/>
    <tableColumn id="15" xr3:uid="{62F5DF3F-9986-44E5-9098-0C185FA59181}" name="166 | 74" dataDxfId="184"/>
    <tableColumn id="16" xr3:uid="{92B91F24-C9DD-4D80-BC20-BDC85367F021}" name="169 | 73" dataDxfId="183"/>
    <tableColumn id="17" xr3:uid="{76AAE051-66BF-4288-A91E-8DF791225EC3}" name="170 | 76" dataDxfId="182"/>
    <tableColumn id="18" xr3:uid="{DB7C82FD-30AA-406A-AD3D-2B8D25D4DF65}" name="Sum" dataDxfId="181">
      <calculatedColumnFormula>SUM(Table10[[#This Row],[150 | 78]:[170 | 76]])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A71FB12-61E5-4939-8B29-582773985F60}" name="Tabell27" displayName="Tabell27" ref="A2:C24" totalsRowShown="0" headerRowDxfId="611" dataDxfId="609" headerRowBorderDxfId="610" tableBorderDxfId="608">
  <autoFilter ref="A2:C24" xr:uid="{2A71FB12-61E5-4939-8B29-582773985F60}"/>
  <sortState xmlns:xlrd2="http://schemas.microsoft.com/office/spreadsheetml/2017/richdata2" ref="A3:C24">
    <sortCondition ref="A2:A24"/>
  </sortState>
  <tableColumns count="3">
    <tableColumn id="1" xr3:uid="{9DF38434-3C74-4ED6-8F93-7D4F7CECEDD9}" name="Avtalepartner" dataDxfId="607"/>
    <tableColumn id="2" xr3:uid="{81C604F5-C8B9-4396-89DF-1EB2654C9505}" name="Beløp (i 1000 kr)" dataDxfId="606"/>
    <tableColumn id="3" xr3:uid="{BEC50E5C-44FB-4D31-97DA-BB96F58C8353}" name="Merknad" dataDxfId="605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74F016E-4AAD-4077-B2F4-CD26B30B5BC3}" name="Table9" displayName="Table9" ref="A1:T43" totalsRowShown="0" headerRowDxfId="180" dataDxfId="178" headerRowBorderDxfId="179" tableBorderDxfId="177" totalsRowBorderDxfId="176">
  <autoFilter ref="A1:T43" xr:uid="{00000000-0009-0000-0000-000011000000}"/>
  <sortState xmlns:xlrd2="http://schemas.microsoft.com/office/spreadsheetml/2017/richdata2" ref="A2:T43">
    <sortCondition ref="A1:A43"/>
  </sortState>
  <tableColumns count="20">
    <tableColumn id="1" xr3:uid="{067E5242-F404-4CA9-B344-808306CF0842}" name="Avtalepartner" dataDxfId="175"/>
    <tableColumn id="2" xr3:uid="{CE00AFA9-630C-4475-B5A0-D1CC6ACE150D}" name="150 | 78" dataDxfId="174"/>
    <tableColumn id="3" xr3:uid="{5DE9A8AD-736A-48CB-A645-3C6E8D6C7617}" name="151 | 78" dataDxfId="173"/>
    <tableColumn id="4" xr3:uid="{E2E54FD7-1334-47E4-9AB4-5AF2FFE59367}" name="152 | 78" dataDxfId="172"/>
    <tableColumn id="5" xr3:uid="{8D8113B3-06A0-4BB3-B64E-B25767B4E761}" name="153 | 78" dataDxfId="171"/>
    <tableColumn id="6" xr3:uid="{4BAADFBC-FFE2-4AF3-87F4-872CD82119F0}" name="160 | 70" dataDxfId="170"/>
    <tableColumn id="7" xr3:uid="{5B937887-2B42-4517-BB7E-3CBBA28E0E2C}" name="160 | 77" dataDxfId="169"/>
    <tableColumn id="8" xr3:uid="{AC1A1614-A773-4DE1-84B2-CAB82327030B}" name="163 | 70" dataDxfId="168"/>
    <tableColumn id="9" xr3:uid="{EA8CB63C-A482-4C9A-845E-B47E248B5FC9}" name="163 | 72" dataDxfId="167"/>
    <tableColumn id="10" xr3:uid="{EF3E92F4-3F28-4E7C-8C3B-1809347FE843}" name="164 | 70" dataDxfId="166"/>
    <tableColumn id="11" xr3:uid="{137C00CE-5D57-42A4-B812-AA37C9420E91}" name="164 | 71" dataDxfId="165"/>
    <tableColumn id="12" xr3:uid="{37ADA5CD-3D4C-4536-9547-C6F03480FC7D}" name="164 | 72" dataDxfId="164"/>
    <tableColumn id="13" xr3:uid="{93FB24FA-EA9F-49D5-A4C8-9CF9CC992B17}" name="164 | 73" dataDxfId="163"/>
    <tableColumn id="14" xr3:uid="{7D31C3DD-803B-471E-B88E-FBB7D32B6E0F}" name="165 | 71" dataDxfId="162"/>
    <tableColumn id="15" xr3:uid="{3D1458B3-EE05-4E4C-9CA8-D3AE9B81EE82}" name="166 | 74" dataDxfId="161"/>
    <tableColumn id="16" xr3:uid="{C5041326-4918-4334-8C9F-2482564EC6F5}" name="168 | 70" dataDxfId="160"/>
    <tableColumn id="17" xr3:uid="{4B94329F-EA1E-42C9-9387-2C0641449941}" name="169 | 70" dataDxfId="159"/>
    <tableColumn id="18" xr3:uid="{E5453E9C-7B67-4D31-A842-6BCDB57639DB}" name="169 | 73" dataDxfId="158"/>
    <tableColumn id="19" xr3:uid="{90EF7A78-253F-497F-975C-7CC0D364893D}" name="170 | 76" dataDxfId="157"/>
    <tableColumn id="20" xr3:uid="{C8355D7F-4B6B-457B-A19F-0D33948FF7AA}" name="Sum" dataDxfId="156">
      <calculatedColumnFormula>SUM(Table9[[#This Row],[150 | 78]:[170 | 76]])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26914F5-884E-4C5F-92B8-7B3C23AB8BA5}" name="Table8" displayName="Table8" ref="A1:R45" totalsRowShown="0" headerRowDxfId="155" dataDxfId="153" headerRowBorderDxfId="154" tableBorderDxfId="152" totalsRowBorderDxfId="151">
  <autoFilter ref="A1:R45" xr:uid="{00000000-0009-0000-0000-000012000000}"/>
  <sortState xmlns:xlrd2="http://schemas.microsoft.com/office/spreadsheetml/2017/richdata2" ref="A2:R45">
    <sortCondition ref="A1:A45"/>
  </sortState>
  <tableColumns count="18">
    <tableColumn id="1" xr3:uid="{CDC60FF3-7872-44F1-9B72-4D7D3CF139FF}" name="Avtalepartner" dataDxfId="150"/>
    <tableColumn id="2" xr3:uid="{36DAB7D4-3524-4F3A-A846-56EB8ABFEFE7}" name="150 | 78" dataDxfId="149"/>
    <tableColumn id="3" xr3:uid="{E739A24B-E50D-4EB6-89F5-382DE84B9683}" name="151 | 72" dataDxfId="148"/>
    <tableColumn id="4" xr3:uid="{8CF32B29-09E6-4740-A3BE-8B00B258281E}" name="151 | 78" dataDxfId="147"/>
    <tableColumn id="5" xr3:uid="{BC81E5D7-E68D-4C28-992B-0745D93A1BF6}" name="152 | 78" dataDxfId="146"/>
    <tableColumn id="6" xr3:uid="{AD86D795-C0DA-40E2-B108-73B22A5940CD}" name="153 | 78" dataDxfId="145"/>
    <tableColumn id="7" xr3:uid="{E63904D1-B906-4960-9422-54B40E99EF28}" name="163 | 70" dataDxfId="144"/>
    <tableColumn id="8" xr3:uid="{FF9D77C8-181E-4A2E-A401-A5631F697DA0}" name="163 | 72" dataDxfId="143"/>
    <tableColumn id="9" xr3:uid="{677FDC88-BF99-4116-B021-C8CCA9CADBD8}" name="164 | 70" dataDxfId="142"/>
    <tableColumn id="10" xr3:uid="{AA4A086D-FFAB-4047-AB23-BFEB40DFE198}" name="164 | 71" dataDxfId="141"/>
    <tableColumn id="11" xr3:uid="{CD3C7BB6-8C7A-4F8B-ABB0-CF164CEB9CC4}" name="164 | 72" dataDxfId="140"/>
    <tableColumn id="12" xr3:uid="{C7020578-73C5-412E-95EC-314D2F93FBBC}" name="164 | 73" dataDxfId="139"/>
    <tableColumn id="13" xr3:uid="{E2028BE7-6051-45B6-8F77-BB0075D9D1A8}" name="164 | 74" dataDxfId="138"/>
    <tableColumn id="14" xr3:uid="{950E38E4-A619-40FB-ACE3-58E1AFA57EEF}" name="165 | 71" dataDxfId="137"/>
    <tableColumn id="15" xr3:uid="{DFB95F91-00A3-4B58-9EE0-405BA36D93C4}" name="166 | 74" dataDxfId="136"/>
    <tableColumn id="16" xr3:uid="{C9F0FF06-771A-4F0F-8E3C-E5CDE33CAE9D}" name="168 | 70" dataDxfId="135"/>
    <tableColumn id="17" xr3:uid="{62AE03EF-DC80-47DE-AABD-E411E3706EED}" name="170 | 76" dataDxfId="134"/>
    <tableColumn id="18" xr3:uid="{7C757270-E988-4F0B-9D30-74B6DE58CF60}" name="Sum" dataDxfId="133">
      <calculatedColumnFormula>SUM(Table8[[#This Row],[150 | 78]:[170 | 76]])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04AA322-EDC9-40BC-892F-26D8C729656F}" name="Table7" displayName="Table7" ref="A1:P41" totalsRowShown="0" headerRowDxfId="132" dataDxfId="130" headerRowBorderDxfId="131" tableBorderDxfId="129" totalsRowBorderDxfId="128">
  <autoFilter ref="A1:P41" xr:uid="{00000000-0009-0000-0000-000013000000}"/>
  <sortState xmlns:xlrd2="http://schemas.microsoft.com/office/spreadsheetml/2017/richdata2" ref="A2:P41">
    <sortCondition ref="A1:A41"/>
  </sortState>
  <tableColumns count="16">
    <tableColumn id="1" xr3:uid="{54D1302D-908D-48E0-B320-A48771E10A43}" name="Avtalepartner" dataDxfId="127"/>
    <tableColumn id="2" xr3:uid="{26A583A9-1EE0-4922-A649-34C5E64CA9EF}" name="150 | 70" dataDxfId="126"/>
    <tableColumn id="3" xr3:uid="{BA546D14-C641-43A8-901A-12AED4489BDD}" name="151 | 70" dataDxfId="125"/>
    <tableColumn id="4" xr3:uid="{34370785-2C8E-4725-87C4-28D4A71DC203}" name="151 | 71" dataDxfId="124"/>
    <tableColumn id="5" xr3:uid="{CAF8178F-506C-4BEA-AAAA-4C9E513581CB}" name="151 | 73" dataDxfId="123"/>
    <tableColumn id="6" xr3:uid="{1958FA60-F75E-4D68-A51A-C1499549357B}" name="152 | 70" dataDxfId="122"/>
    <tableColumn id="7" xr3:uid="{28EDC002-A5D0-42C1-8C1E-F35B8B87DE0E}" name="159 | 70" dataDxfId="121"/>
    <tableColumn id="8" xr3:uid="{61381487-C0D5-4050-858A-7FB46229A903}" name="159 | 71" dataDxfId="120"/>
    <tableColumn id="9" xr3:uid="{6B0FE307-EFD8-48FD-BEEA-8F8A07D903F3}" name="159 | 75" dataDxfId="119"/>
    <tableColumn id="10" xr3:uid="{D9518F3A-F733-46A3-8E41-7C8BC0C873C4}" name="159 | 76" dataDxfId="118"/>
    <tableColumn id="11" xr3:uid="{99C642C0-9798-4058-92C3-7862B48B942F}" name="159 | 77" dataDxfId="117"/>
    <tableColumn id="12" xr3:uid="{A4084722-8A31-49C2-9729-7F51EED447CB}" name="161 | 70" dataDxfId="116"/>
    <tableColumn id="13" xr3:uid="{E672C941-EF86-4C43-B766-59B1FDDAEF99}" name="161 | 72" dataDxfId="115"/>
    <tableColumn id="14" xr3:uid="{7AC345EF-EAC4-409B-B681-4A6D692FB721}" name="163 | 70" dataDxfId="114"/>
    <tableColumn id="15" xr3:uid="{9540A9BA-74EA-46B3-908E-F87B04732D73}" name="164 | 70" dataDxfId="113"/>
    <tableColumn id="16" xr3:uid="{0F116199-0385-411D-8B27-D7A7218294D6}" name="Sum" dataDxfId="112">
      <calculatedColumnFormula>SUM(Table7[[#This Row],[150 | 70]:[164 | 70]])</calculatedColumnFormula>
    </tableColumn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5531824-B000-4046-BD02-655851B480BE}" name="Table6" displayName="Table6" ref="A1:N38" totalsRowShown="0" headerRowDxfId="111" dataDxfId="109" headerRowBorderDxfId="110" tableBorderDxfId="108" totalsRowBorderDxfId="107">
  <autoFilter ref="A1:N38" xr:uid="{00000000-0009-0000-0000-000014000000}"/>
  <sortState xmlns:xlrd2="http://schemas.microsoft.com/office/spreadsheetml/2017/richdata2" ref="A2:N38">
    <sortCondition ref="A1:A38"/>
  </sortState>
  <tableColumns count="14">
    <tableColumn id="1" xr3:uid="{FD7C991E-F5EE-46EB-A7DF-14149F49AA44}" name="Avtalepartner" dataDxfId="106"/>
    <tableColumn id="2" xr3:uid="{3E8CF62E-0EED-4F43-B54E-67F5CA1A3527}" name="150 | 70" dataDxfId="105"/>
    <tableColumn id="3" xr3:uid="{0B9B7578-CFC0-448B-ABB2-59DFF07C178E}" name="151 | 70" dataDxfId="104"/>
    <tableColumn id="4" xr3:uid="{19BA766B-D8A4-4585-A4FA-1316BC461238}" name="151 | 71" dataDxfId="103"/>
    <tableColumn id="5" xr3:uid="{865A8217-954F-4CFD-A355-09D85C022694}" name="151 | 73" dataDxfId="102"/>
    <tableColumn id="6" xr3:uid="{B1532664-A866-4164-9A86-00CEE85B92C3}" name="152 | 70" dataDxfId="101"/>
    <tableColumn id="7" xr3:uid="{BBE4FEF8-D2F6-4ECD-8266-B51AF2684010}" name="159 | 70" dataDxfId="100"/>
    <tableColumn id="8" xr3:uid="{DE8D661B-D153-4811-AE0C-1518AB7416B1}" name="159 | 71" dataDxfId="99"/>
    <tableColumn id="9" xr3:uid="{66C5E12E-E379-447E-BA81-12ECDBA02530}" name="159 | 75" dataDxfId="98"/>
    <tableColumn id="10" xr3:uid="{21166E49-D8DC-4284-BCA0-166F6C07C4E7}" name="159 | 76" dataDxfId="97"/>
    <tableColumn id="11" xr3:uid="{B47562CD-0F4D-4331-B4FE-BA96C32EB446}" name="161 | 70" dataDxfId="96"/>
    <tableColumn id="12" xr3:uid="{87FEEA31-7441-474D-B44D-21827884C90B}" name="161 | 72" dataDxfId="95"/>
    <tableColumn id="13" xr3:uid="{EA879B57-5587-4F88-8485-55E016227568}" name="170 | 70" dataDxfId="94"/>
    <tableColumn id="14" xr3:uid="{E3F10D48-FFA7-4C79-8AF7-91A8D6A9FC8A}" name="Sum" dataDxfId="93">
      <calculatedColumnFormula>SUM(Table6[[#This Row],[150 | 70]:[170 | 70]])</calculatedColumnFormula>
    </tableColumn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AB4696-2EC7-4B97-A127-D5EC94B84774}" name="Table5" displayName="Table5" ref="A1:N35" totalsRowShown="0" headerRowDxfId="92" dataDxfId="90" headerRowBorderDxfId="91" tableBorderDxfId="89" totalsRowBorderDxfId="88">
  <autoFilter ref="A1:N35" xr:uid="{00000000-0009-0000-0000-000015000000}"/>
  <sortState xmlns:xlrd2="http://schemas.microsoft.com/office/spreadsheetml/2017/richdata2" ref="A2:N35">
    <sortCondition ref="A1:A35"/>
  </sortState>
  <tableColumns count="14">
    <tableColumn id="1" xr3:uid="{AF0E574D-1BA7-45FE-960C-11F55A515EE4}" name="Avtalepartner" dataDxfId="87"/>
    <tableColumn id="2" xr3:uid="{423FBBD8-F9FA-45EB-879B-75ED094E2607}" name="150 | 70" dataDxfId="86"/>
    <tableColumn id="3" xr3:uid="{677328CB-2644-4E13-95AC-0CAAF2714308}" name="151 | 70" dataDxfId="85"/>
    <tableColumn id="4" xr3:uid="{D62AE1AF-E17C-4FC8-941C-A257596A0925}" name="151 | 71" dataDxfId="84"/>
    <tableColumn id="5" xr3:uid="{5061116A-C03B-46FF-A578-AD5DEA547369}" name="151 | 73" dataDxfId="83"/>
    <tableColumn id="6" xr3:uid="{62F9BA18-1205-4507-8FBE-BF6DAA7D53E4}" name="152 | 70" dataDxfId="82"/>
    <tableColumn id="7" xr3:uid="{2D94FEEA-9F7C-4E46-8EF2-099374F1FF0C}" name="159 | 70" dataDxfId="81"/>
    <tableColumn id="8" xr3:uid="{BFB04BC9-0548-4AFD-95D6-4CE809E8F29A}" name="159 | 71" dataDxfId="80"/>
    <tableColumn id="9" xr3:uid="{B01FCE4E-E263-4DB3-8F98-342BD52CF8E9}" name="159 | 75" dataDxfId="79"/>
    <tableColumn id="10" xr3:uid="{1630B6DC-4F9E-4260-B150-E1B32A462523}" name="159 | 76" dataDxfId="78"/>
    <tableColumn id="11" xr3:uid="{8E39425C-A5AC-43A6-8DF0-313113BDBCC2}" name="160 | 70" dataDxfId="77"/>
    <tableColumn id="12" xr3:uid="{E87D5839-976E-4118-AAB8-95C9E272327E}" name="161 | 72" dataDxfId="76"/>
    <tableColumn id="13" xr3:uid="{2C8E5FEE-A974-49F0-AA3E-36AE36D8CB2C}" name="170 | 70" dataDxfId="75"/>
    <tableColumn id="14" xr3:uid="{6C0CB568-4EB2-423A-A2AD-901F0F099A63}" name="Sum" dataDxfId="74">
      <calculatedColumnFormula>SUM(Table5[[#This Row],[150 | 70]:[170 | 70]])</calculatedColumnFormula>
    </tableColumn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5E09D9-5EBB-454D-9C66-93B2A06A6186}" name="Table4" displayName="Table4" ref="A1:N32" totalsRowShown="0" headerRowDxfId="73" dataDxfId="71" headerRowBorderDxfId="72" tableBorderDxfId="70" totalsRowBorderDxfId="69">
  <autoFilter ref="A1:N32" xr:uid="{00000000-0009-0000-0000-000016000000}"/>
  <sortState xmlns:xlrd2="http://schemas.microsoft.com/office/spreadsheetml/2017/richdata2" ref="A2:N32">
    <sortCondition ref="A1:A32"/>
  </sortState>
  <tableColumns count="14">
    <tableColumn id="1" xr3:uid="{A6342C0D-731E-4F91-A091-460B9D4FB031}" name="Avtalepartner" dataDxfId="68"/>
    <tableColumn id="2" xr3:uid="{4F39C635-B52E-4310-90EE-3AEE73BB30AE}" name="150 | 70" dataDxfId="67"/>
    <tableColumn id="3" xr3:uid="{4681233B-72A0-419E-8185-9E2FAFA6B9EB}" name="151 | 70" dataDxfId="66"/>
    <tableColumn id="4" xr3:uid="{06A5C4A8-7317-40EF-B5CE-4F62FD60C43F}" name="151 | 71" dataDxfId="65"/>
    <tableColumn id="5" xr3:uid="{318107F1-C513-476C-B685-01F5A3AC5E01}" name="151 | 72" dataDxfId="64"/>
    <tableColumn id="6" xr3:uid="{C01AA4D1-76B9-4D34-BEF2-2C1CC477DCD1}" name="151 | 73" dataDxfId="63"/>
    <tableColumn id="7" xr3:uid="{9A3F3B22-4823-4E15-A87A-EF8B837FDE83}" name="152 | 70" dataDxfId="62"/>
    <tableColumn id="8" xr3:uid="{71FD587C-8F1E-4608-B7F3-7611FD8A0972}" name="159 | 70" dataDxfId="61"/>
    <tableColumn id="9" xr3:uid="{234720C7-B157-4388-84A6-5CD85AE60276}" name="159 | 71" dataDxfId="60"/>
    <tableColumn id="10" xr3:uid="{5666F6AB-B31F-4966-A387-21FA1D64ECBC}" name="159 | 75" dataDxfId="59"/>
    <tableColumn id="11" xr3:uid="{9AC9B145-7560-4AD6-942E-AE9CED5D2EA4}" name="159 | 76" dataDxfId="58"/>
    <tableColumn id="12" xr3:uid="{216EEC9B-5C74-4C3B-89A5-CF3A25647B1D}" name="160 | 70" dataDxfId="57"/>
    <tableColumn id="13" xr3:uid="{CF37C9FF-5645-4174-9061-F3CB570CD35C}" name="161 | 72" dataDxfId="56"/>
    <tableColumn id="14" xr3:uid="{557CEECF-8793-4CC6-AE94-1A2065E01F25}" name="Sum" dataDxfId="55">
      <calculatedColumnFormula>SUM(B2:M2)</calculatedColumnFormula>
    </tableColumn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0B3860-C1A1-48BB-ADB7-673FE8663BCE}" name="Table3" displayName="Table3" ref="A1:S47" totalsRowShown="0" headerRowDxfId="54" dataDxfId="52" headerRowBorderDxfId="53" tableBorderDxfId="51" totalsRowBorderDxfId="50">
  <autoFilter ref="A1:S47" xr:uid="{00000000-0009-0000-0000-000017000000}"/>
  <sortState xmlns:xlrd2="http://schemas.microsoft.com/office/spreadsheetml/2017/richdata2" ref="A2:S47">
    <sortCondition ref="A1:A47"/>
  </sortState>
  <tableColumns count="19">
    <tableColumn id="1" xr3:uid="{BEE30FC3-74A8-46D0-8107-17897FCCB778}" name="Avtalepartner" dataDxfId="49"/>
    <tableColumn id="2" xr3:uid="{8DEC3205-7490-415E-BCCA-FA18BAE7A76B}" name="150 | 70" dataDxfId="48"/>
    <tableColumn id="3" xr3:uid="{2A837954-C80B-4384-AFBA-E2024F9B40A3}" name="151 | 70" dataDxfId="47"/>
    <tableColumn id="4" xr3:uid="{60A9BF89-38E4-4DEA-8025-7871F3C3AC58}" name="151 | 71" dataDxfId="46"/>
    <tableColumn id="5" xr3:uid="{43368B2B-23A9-44BB-9017-985AD2C5994D}" name="151 | 72" dataDxfId="45"/>
    <tableColumn id="6" xr3:uid="{00C967AE-0C18-494E-AC3E-53A4C9D00BD7}" name="151 | 73" dataDxfId="44"/>
    <tableColumn id="7" xr3:uid="{FAEDBF8B-2F78-4E18-8EC5-95D6BF0F3784}" name="152 | 70" dataDxfId="43"/>
    <tableColumn id="8" xr3:uid="{6B33094C-D5B2-4D04-8C5E-D71841089064}" name="153 | 72" dataDxfId="42"/>
    <tableColumn id="9" xr3:uid="{62B6FD26-470A-413A-B4D9-1FF2F86A5B4B}" name="159 | 70" dataDxfId="41"/>
    <tableColumn id="10" xr3:uid="{8B7435F0-9DAC-49AF-8E47-08F14BDEF8ED}" name="159 | 71" dataDxfId="40"/>
    <tableColumn id="11" xr3:uid="{2163C9DD-C785-44CF-93D3-AA87DB3DF272}" name="159 | 72" dataDxfId="39"/>
    <tableColumn id="12" xr3:uid="{FEE59899-A400-4317-91C1-6F7409BCC354}" name="159 | 75" dataDxfId="38"/>
    <tableColumn id="13" xr3:uid="{1C255DD2-F034-42E7-A8E3-A66BCF3CBDAA}" name="159 | 76" dataDxfId="37"/>
    <tableColumn id="14" xr3:uid="{849FFD5F-85AE-47CD-96D9-F70182F69905}" name="160 | 70" dataDxfId="36"/>
    <tableColumn id="15" xr3:uid="{6714079A-C213-49A7-96EB-C22C15A14B7F}" name="161 | 72" dataDxfId="35"/>
    <tableColumn id="16" xr3:uid="{2A97C30C-6EB8-42F8-A478-0633916B329F}" name="163 | 71" dataDxfId="34"/>
    <tableColumn id="17" xr3:uid="{781DEC29-A57E-4EE9-98E6-45C60F2E0F20}" name="164 | 70" dataDxfId="33"/>
    <tableColumn id="18" xr3:uid="{22EDF852-F384-4F65-8160-A1692A43E823}" name="170 | 70" dataDxfId="32"/>
    <tableColumn id="19" xr3:uid="{2AE41ED7-A86E-4B02-8DFE-26C7DB0CD859}" name="Sum" dataDxfId="31">
      <calculatedColumnFormula>SUM(B2:R2)</calculatedColumnFormula>
    </tableColumn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FA58F1-284F-4875-BC64-88F0A76BB355}" name="Table2" displayName="Table2" ref="A1:Q40" totalsRowShown="0" headerRowDxfId="30" dataDxfId="28" headerRowBorderDxfId="29" tableBorderDxfId="27" totalsRowBorderDxfId="26">
  <autoFilter ref="A1:Q40" xr:uid="{00000000-0009-0000-0000-000018000000}"/>
  <sortState xmlns:xlrd2="http://schemas.microsoft.com/office/spreadsheetml/2017/richdata2" ref="A2:Q40">
    <sortCondition ref="A1:A40"/>
  </sortState>
  <tableColumns count="17">
    <tableColumn id="1" xr3:uid="{947BDE2A-5F90-40D5-ADC7-74DFD2138150}" name="Avtalepartner" dataDxfId="25"/>
    <tableColumn id="2" xr3:uid="{FF157BCA-8F9C-4A1E-8EAD-530EB5219213}" name="150 | 70" dataDxfId="24"/>
    <tableColumn id="3" xr3:uid="{9F0AD0A4-BDD8-44FB-ABCC-49278239BB0A}" name="151 | 70" dataDxfId="23"/>
    <tableColumn id="4" xr3:uid="{64B6A12E-C115-4EB0-9249-C835DE151C1F}" name="151 | 71" dataDxfId="22"/>
    <tableColumn id="5" xr3:uid="{9D84BCF0-8200-499D-B9C2-F5169B273578}" name="151 | 73" dataDxfId="21"/>
    <tableColumn id="6" xr3:uid="{AFACCE1D-4580-415D-8BF4-7399C0EF180E}" name="152 | 70" dataDxfId="20"/>
    <tableColumn id="7" xr3:uid="{F83485BA-CB90-4E55-8B1D-9AAEA22DB833}" name="159 | 70" dataDxfId="19"/>
    <tableColumn id="8" xr3:uid="{F2089605-F927-400C-992F-5BDAC88D47A0}" name="159 | 71" dataDxfId="18"/>
    <tableColumn id="9" xr3:uid="{A55D1D97-0479-4ED9-807A-DFA004AAC1C6}" name="159 | 72" dataDxfId="17"/>
    <tableColumn id="10" xr3:uid="{A27FC6AE-0E79-4F45-9706-36C962204A26}" name="159 | 73" dataDxfId="16"/>
    <tableColumn id="11" xr3:uid="{6F321681-957E-42AD-9E25-89FF4E909A8D}" name="159 | 75" dataDxfId="15"/>
    <tableColumn id="12" xr3:uid="{E2144CF0-FA51-4AF9-9477-5FB2681200C6}" name="159 | 76" dataDxfId="14"/>
    <tableColumn id="13" xr3:uid="{D8965888-9864-43CC-9B49-A392C7151201}" name="161 | 73" dataDxfId="13"/>
    <tableColumn id="14" xr3:uid="{0FDBB0F9-1207-44DB-A9F9-1484A11CF2B9}" name="163 | 70" dataDxfId="12"/>
    <tableColumn id="15" xr3:uid="{24E653C7-F29E-4F02-B55A-368EDEE54CC5}" name="163 | 71" dataDxfId="11"/>
    <tableColumn id="16" xr3:uid="{48F5B243-B1E8-40A0-B806-DE46BAEBD2A5}" name="170 | 70" dataDxfId="10"/>
    <tableColumn id="17" xr3:uid="{0AE2F8C5-D230-447F-9C95-5B8E76415FE2}" name="Sum" dataDxfId="9">
      <calculatedColumnFormula>SUM(Table2[[#This Row],[150 | 70]:[170 | 70]])</calculatedColumnFormula>
    </tableColumn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E880427-59D7-4361-ACE9-25697AEE169E}" name="Table26" displayName="Table26" ref="A1:D105" totalsRowShown="0" headerRowDxfId="8" dataDxfId="6" headerRowBorderDxfId="7" tableBorderDxfId="5" totalsRowBorderDxfId="4">
  <autoFilter ref="A1:D105" xr:uid="{00000000-0009-0000-0000-000019000000}"/>
  <tableColumns count="4">
    <tableColumn id="1" xr3:uid="{CA257362-513C-4E88-8F4E-73B8D2F25AA6}" name="Kapittel" dataDxfId="3"/>
    <tableColumn id="2" xr3:uid="{E1005B05-C601-4CED-A5F7-802734A44A15}" name="Kapittelnavn" dataDxfId="2"/>
    <tableColumn id="3" xr3:uid="{6444C559-CB3D-43B9-8488-B94E7C587255}" name="Post" dataDxfId="1"/>
    <tableColumn id="4" xr3:uid="{4AD423E8-FBE3-4814-BC64-F295DA03E560}" name="Postnavn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91E7E-2E3A-4352-806E-B9FD6F962923}" name="Table1" displayName="Table1" ref="A1:L19" totalsRowShown="0" headerRowDxfId="604" dataDxfId="602" headerRowBorderDxfId="603" tableBorderDxfId="601" totalsRowBorderDxfId="600">
  <autoFilter ref="A1:L19" xr:uid="{00000000-0009-0000-0000-000000000000}"/>
  <sortState xmlns:xlrd2="http://schemas.microsoft.com/office/spreadsheetml/2017/richdata2" ref="A2:L19">
    <sortCondition ref="A1:A19"/>
  </sortState>
  <tableColumns count="12">
    <tableColumn id="1" xr3:uid="{561B98F7-C4AD-4CBE-A889-7A8DE60433F5}" name="Avtalepartner" dataDxfId="599"/>
    <tableColumn id="2" xr3:uid="{CF55DE5F-E78A-47CA-84D9-B224E99B4BC0}" name="150 | 70" dataDxfId="598"/>
    <tableColumn id="3" xr3:uid="{03991ECD-BB69-4247-9CD7-99CBD14E7758}" name="150 | 71" dataDxfId="597"/>
    <tableColumn id="4" xr3:uid="{DE922995-1A88-4571-9445-3E2CBEDE3D92}" name="150 | 72" dataDxfId="596"/>
    <tableColumn id="5" xr3:uid="{CF9BF70F-1696-41A5-9E12-20791DC576EA}" name="150 | 73" dataDxfId="595"/>
    <tableColumn id="6" xr3:uid="{BC8062AD-FFF9-4E8C-B776-C57356EC9974}" name="154 | 71" dataDxfId="594"/>
    <tableColumn id="7" xr3:uid="{BA993D80-250B-4AEF-BD74-C3DEF2397FA6}" name="154 | 72" dataDxfId="593"/>
    <tableColumn id="8" xr3:uid="{D50D6807-7F0C-4E01-9246-613A4E6CE7F5}" name="158 | 1" dataDxfId="592"/>
    <tableColumn id="9" xr3:uid="{1D75F7C4-6C8E-476B-814D-DE388D7C630C}" name="191 | 70" dataDxfId="591"/>
    <tableColumn id="10" xr3:uid="{F00E85A5-A7B0-4E0B-A1F3-6A28E1F77642}" name="192 | 70" dataDxfId="590"/>
    <tableColumn id="11" xr3:uid="{1C6FFBB2-367F-45BD-9223-367E45262341}" name="192 | 71" dataDxfId="589"/>
    <tableColumn id="12" xr3:uid="{FAC2F216-F200-4027-876C-7870DC7285EF}" name="Sum" dataDxfId="588">
      <calculatedColumnFormula>SUM(Table1[[#This Row],[150 | 70]:[192 | 71]])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BE8C389-6A3C-4E0D-B328-AB6A52CFD7D9}" name="Table25" displayName="Table25" ref="A1:N25" totalsRowShown="0" headerRowDxfId="587" dataDxfId="585" headerRowBorderDxfId="586" tableBorderDxfId="584" totalsRowBorderDxfId="583">
  <autoFilter ref="A1:N25" xr:uid="{00000000-0009-0000-0000-000001000000}"/>
  <sortState xmlns:xlrd2="http://schemas.microsoft.com/office/spreadsheetml/2017/richdata2" ref="A2:N25">
    <sortCondition ref="A1:A25"/>
  </sortState>
  <tableColumns count="14">
    <tableColumn id="1" xr3:uid="{719CBBE2-522A-4C4C-9DDC-E732DEFD1B9C}" name="Avtalepartner" dataDxfId="582"/>
    <tableColumn id="2" xr3:uid="{6A9A069A-2423-448D-B6E5-604F27431926}" name="150 | 70" dataDxfId="581"/>
    <tableColumn id="3" xr3:uid="{35EFE635-ED19-4F34-9614-071DBDC994DC}" name="150 | 71" dataDxfId="580"/>
    <tableColumn id="4" xr3:uid="{4C54B61D-7CBB-42B5-9677-FB8612A22F1B}" name="150 | 72" dataDxfId="579"/>
    <tableColumn id="5" xr3:uid="{1F5B2452-5C91-46E8-BF79-8E3210662803}" name="154 | 71" dataDxfId="578"/>
    <tableColumn id="6" xr3:uid="{90B353FB-595B-4450-BF6B-AAA8DB2E0AF0}" name="154 | 72" dataDxfId="577"/>
    <tableColumn id="7" xr3:uid="{3DBA63B3-7A20-4C5B-8B96-0ADC32B020BC}" name="155 | 70" dataDxfId="576"/>
    <tableColumn id="8" xr3:uid="{D63C40E9-8F02-4CC9-B5F9-0A4406F409FF}" name="158 | 1" dataDxfId="575"/>
    <tableColumn id="9" xr3:uid="{EE24F38F-8DB4-43A4-A5AF-EFC7D02B994C}" name="158 | 70" dataDxfId="574"/>
    <tableColumn id="10" xr3:uid="{8777FA85-9C7F-4D76-850B-A085A0EDA0BA}" name="191 | 70" dataDxfId="573"/>
    <tableColumn id="11" xr3:uid="{7926927A-B4B2-481D-A0B3-2CA6B741A295}" name="192 | 70" dataDxfId="572"/>
    <tableColumn id="12" xr3:uid="{16918A55-5FC2-46BD-85B9-742AAA63479E}" name="192 | 71" dataDxfId="571"/>
    <tableColumn id="13" xr3:uid="{69B4FBD0-CDBC-4217-9F98-ACE8BF49A295}" name="192 | 72" dataDxfId="570"/>
    <tableColumn id="14" xr3:uid="{1760E2D8-D95B-4929-BFD1-363F00F1E96A}" name="Sum" dataDxfId="569">
      <calculatedColumnFormula>SUM(Table25[[#This Row],[150 | 70]:[192 | 72]])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1333C6B-EB62-46E3-B5C7-C1337C83C554}" name="Table24" displayName="Table24" ref="A1:S23" totalsRowShown="0" headerRowDxfId="568" dataDxfId="566" headerRowBorderDxfId="567" tableBorderDxfId="565" totalsRowBorderDxfId="564">
  <autoFilter ref="A1:S23" xr:uid="{00000000-0009-0000-0000-000002000000}"/>
  <sortState xmlns:xlrd2="http://schemas.microsoft.com/office/spreadsheetml/2017/richdata2" ref="A2:S23">
    <sortCondition ref="A1:A23"/>
  </sortState>
  <tableColumns count="19">
    <tableColumn id="1" xr3:uid="{CD95374A-A9BC-4737-AC2F-4A6531FE961B}" name="Avtalepartner" dataDxfId="563"/>
    <tableColumn id="2" xr3:uid="{1067C048-59D5-4478-8D49-E13F220E679E}" name="150 | 72" dataDxfId="562"/>
    <tableColumn id="3" xr3:uid="{B7F5E586-C6F3-4134-AB17-7C2805D373E5}" name="150 | 74" dataDxfId="561"/>
    <tableColumn id="4" xr3:uid="{E5BDAD71-80A4-4027-BB7C-21524A99F81E}" name="151 | 74" dataDxfId="560"/>
    <tableColumn id="5" xr3:uid="{59A83BCC-6D98-4B08-A680-DC158B988F83}" name="151 | 75" dataDxfId="559"/>
    <tableColumn id="6" xr3:uid="{9C236D3C-B284-4606-97AB-17CD2B0012D1}" name="152 | 74" dataDxfId="558"/>
    <tableColumn id="7" xr3:uid="{19986A02-AC65-4702-8B1C-247A8141F8D7}" name="153 | 70" dataDxfId="557"/>
    <tableColumn id="8" xr3:uid="{5578A173-4DD1-4AFE-A712-495E4EEC9373}" name="153 | 75" dataDxfId="556"/>
    <tableColumn id="9" xr3:uid="{D4519F4C-C469-4B53-9747-FFAC64D5B757}" name="154 | 70" dataDxfId="555"/>
    <tableColumn id="10" xr3:uid="{7B856004-8300-4C00-BCED-6F4DD5C4EFC4}" name="154 | 76" dataDxfId="554"/>
    <tableColumn id="11" xr3:uid="{C5BE2B45-3EAC-4AD1-BB85-750938A8EF21}" name="160 | 70" dataDxfId="553"/>
    <tableColumn id="12" xr3:uid="{BBE30EFD-6B8C-4F25-85D1-C802CC2C4638}" name="161 | 70" dataDxfId="552"/>
    <tableColumn id="13" xr3:uid="{EE59A0B1-7E38-491A-9657-BDB5CD7BE70A}" name="163 | 71" dataDxfId="551"/>
    <tableColumn id="14" xr3:uid="{CF3A0DBB-1362-464E-8C07-13CF6CED73EA}" name="164 | 70" dataDxfId="550"/>
    <tableColumn id="15" xr3:uid="{B536C1E3-D4F1-4E95-B0BD-1698B09A1799}" name="164 | 71" dataDxfId="549"/>
    <tableColumn id="16" xr3:uid="{70E57BF7-5FC5-49E5-A4C7-87D76D578A57}" name="165 | 1" dataDxfId="548"/>
    <tableColumn id="17" xr3:uid="{C6BEB83D-AAC0-4A43-9634-AEBF518450E8}" name="165 | 70" dataDxfId="547"/>
    <tableColumn id="18" xr3:uid="{AE3D8B56-CD61-46FD-9DAA-9A529FD9FBC2}" name="166 | 71" dataDxfId="546"/>
    <tableColumn id="19" xr3:uid="{13224400-3345-4AF3-AE55-867096C52098}" name="Sum" dataDxfId="545">
      <calculatedColumnFormula>SUM(Table24[[#This Row],[150 | 72]:[166 | 71]])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10D43F0-63B2-40B8-81A7-7FB159BD99F6}" name="Table23" displayName="Table23" ref="A1:R26" totalsRowShown="0" headerRowDxfId="544" dataDxfId="542" headerRowBorderDxfId="543" tableBorderDxfId="541" totalsRowBorderDxfId="540">
  <autoFilter ref="A1:R26" xr:uid="{00000000-0009-0000-0000-000003000000}"/>
  <sortState xmlns:xlrd2="http://schemas.microsoft.com/office/spreadsheetml/2017/richdata2" ref="A2:R26">
    <sortCondition ref="A1:A26"/>
  </sortState>
  <tableColumns count="18">
    <tableColumn id="1" xr3:uid="{CC31E07D-E949-4006-BBDE-69336376D1D1}" name="Avtalepartner" dataDxfId="539"/>
    <tableColumn id="2" xr3:uid="{7233DDBB-6057-4287-B24C-F0BAD9126755}" name="150 | 70" dataDxfId="538"/>
    <tableColumn id="3" xr3:uid="{5FB71463-58CE-4252-81B8-19119B041DB3}" name="150 | 74" dataDxfId="537"/>
    <tableColumn id="4" xr3:uid="{BE28C7AE-55E5-45CF-8D3D-98666258C464}" name="150 | 78" dataDxfId="536"/>
    <tableColumn id="5" xr3:uid="{D9333FB5-A4A2-4969-858D-7345B2FFB830}" name="151 | 78" dataDxfId="535"/>
    <tableColumn id="6" xr3:uid="{27082372-3ED6-47B1-AF21-3A235340124E}" name="152 | 78" dataDxfId="534"/>
    <tableColumn id="7" xr3:uid="{7670555F-0FBE-4A67-BBC7-3ABD31CBBB84}" name="153 | 78" dataDxfId="533"/>
    <tableColumn id="8" xr3:uid="{EE9757F2-FF81-412F-BAFA-B687DB5333D8}" name="160 | 50" dataDxfId="532"/>
    <tableColumn id="9" xr3:uid="{AC2494DE-4626-46FD-9394-D4DED2402E97}" name="160 | 70" dataDxfId="531"/>
    <tableColumn id="10" xr3:uid="{21652406-0081-4EFE-AE35-46F42E51BEB1}" name="160 | 75" dataDxfId="530"/>
    <tableColumn id="11" xr3:uid="{96368028-E931-42D6-923D-15AB2F4D017C}" name="163 | 71" dataDxfId="529"/>
    <tableColumn id="12" xr3:uid="{7E55AACF-53B1-4826-A112-EB8D0B8107D0}" name="164 | 70" dataDxfId="528"/>
    <tableColumn id="13" xr3:uid="{90763CBA-FA4C-42A8-9F35-4098374E14E9}" name="164 | 71" dataDxfId="527"/>
    <tableColumn id="14" xr3:uid="{B07B92EE-E904-47A9-90F5-ECE94409657D}" name="164 | 72" dataDxfId="526"/>
    <tableColumn id="15" xr3:uid="{73A30BBF-E7F2-446E-97E9-1EF5C1EE66B7}" name="165 | 1" dataDxfId="525"/>
    <tableColumn id="16" xr3:uid="{CB2676A9-2564-42D2-8157-6F4251F98EF9}" name="165 | 70" dataDxfId="524"/>
    <tableColumn id="17" xr3:uid="{39A7045A-E590-4E9F-BCF7-6F89FDBC39E6}" name="166 | 71" dataDxfId="523"/>
    <tableColumn id="18" xr3:uid="{2E7BDD3E-4BD3-4D25-B9AA-992A75813CF0}" name="Sum" dataDxfId="522">
      <calculatedColumnFormula>SUM(Table23[[#This Row],[150 | 70]:[166 | 71]])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3E2DCA0-53DE-4DC4-AEE4-8F4C49B7FC87}" name="Table22" displayName="Table22" ref="A1:P29" totalsRowShown="0" headerRowDxfId="521" dataDxfId="519" headerRowBorderDxfId="520" tableBorderDxfId="518" totalsRowBorderDxfId="517">
  <autoFilter ref="A1:P29" xr:uid="{00000000-0009-0000-0000-000004000000}"/>
  <sortState xmlns:xlrd2="http://schemas.microsoft.com/office/spreadsheetml/2017/richdata2" ref="A2:P29">
    <sortCondition ref="A1:A29"/>
  </sortState>
  <tableColumns count="16">
    <tableColumn id="1" xr3:uid="{194C1CB9-8124-4262-A6C7-35F28BA8ED3C}" name="Avtalepartner" dataDxfId="516"/>
    <tableColumn id="2" xr3:uid="{FFB63931-46FA-4ED6-AD20-88A29FA65FA0}" name="150 | 70" dataDxfId="515"/>
    <tableColumn id="3" xr3:uid="{C39B18EA-D167-4274-955E-D2D0505462B6}" name="150 | 78" dataDxfId="514"/>
    <tableColumn id="4" xr3:uid="{A92C4D1D-DF4E-4DE2-BE86-2A36B9ED8121}" name="151 | 78" dataDxfId="513"/>
    <tableColumn id="5" xr3:uid="{C29BD0CF-E7B7-4A1D-BCE7-BCE43FBD7742}" name="152 | 78" dataDxfId="512"/>
    <tableColumn id="6" xr3:uid="{34F9F17B-C39B-4DAA-BAE0-B3F5EC6B6D39}" name="153 | 78" dataDxfId="511"/>
    <tableColumn id="7" xr3:uid="{F70139D2-BF7B-4361-9B87-1AA5DE883E59}" name="160 | 50" dataDxfId="510"/>
    <tableColumn id="8" xr3:uid="{9006BACF-5C4D-42A9-B298-C428FE75A157}" name="160 | 71" dataDxfId="509"/>
    <tableColumn id="9" xr3:uid="{6D10DF30-ADB4-45AC-B833-1B2FE5551BF4}" name="160 | 75" dataDxfId="508"/>
    <tableColumn id="10" xr3:uid="{8D6FD07D-1D2F-4DBA-BF06-FB67F441D250}" name="163 | 71" dataDxfId="507"/>
    <tableColumn id="11" xr3:uid="{25DD4B98-8FA7-4B2A-8F66-900DF33E815A}" name="164 | 70" dataDxfId="506"/>
    <tableColumn id="12" xr3:uid="{5EFC426B-82D0-4DE2-BA09-07D48E03A11D}" name="164 | 71" dataDxfId="505"/>
    <tableColumn id="13" xr3:uid="{7C1AF38A-981D-4DC8-A1F8-D02855CB458B}" name="165 | 1" dataDxfId="504"/>
    <tableColumn id="14" xr3:uid="{BD8EBB62-4191-467A-88E8-262F02E8204E}" name="165 | 70" dataDxfId="503"/>
    <tableColumn id="15" xr3:uid="{E72CA3FB-C82F-4AF8-8DD7-1780AFCA96B7}" name="166 | 71" dataDxfId="502"/>
    <tableColumn id="16" xr3:uid="{B7884766-EBD4-4ECA-B1FA-CF13D080D43C}" name="Sum" dataDxfId="501">
      <calculatedColumnFormula>SUM(Table22[[#This Row],[150 | 70]:[166 | 71]])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07F88B6-C7C6-447E-AFFC-456A04B1FB18}" name="Table21" displayName="Table21" ref="A1:P34" totalsRowShown="0" headerRowDxfId="500" dataDxfId="498" headerRowBorderDxfId="499" tableBorderDxfId="497" totalsRowBorderDxfId="496">
  <autoFilter ref="A1:P34" xr:uid="{00000000-0009-0000-0000-000005000000}"/>
  <sortState xmlns:xlrd2="http://schemas.microsoft.com/office/spreadsheetml/2017/richdata2" ref="A2:P34">
    <sortCondition ref="A1:A34"/>
  </sortState>
  <tableColumns count="16">
    <tableColumn id="1" xr3:uid="{AED03543-1BA9-4419-B8EA-7D8FEB5AA794}" name="Avtalepartner" dataDxfId="495"/>
    <tableColumn id="2" xr3:uid="{C56086E8-1D96-461D-AE61-ACC97804D794}" name="150 | 72" dataDxfId="494"/>
    <tableColumn id="3" xr3:uid="{F3D082D5-DC84-44A8-9284-0482B1F61C99}" name="150 | 78" dataDxfId="493"/>
    <tableColumn id="4" xr3:uid="{0DD69B25-3AEF-433A-B5D4-D8C0E97B70FA}" name="151 | 78" dataDxfId="492"/>
    <tableColumn id="5" xr3:uid="{2EB0EABD-2378-451A-ABAF-94C5F1DC2ECF}" name="152 | 78" dataDxfId="491"/>
    <tableColumn id="6" xr3:uid="{39940C36-82E4-45FB-8A43-EC330ECE58FF}" name="153 | 78" dataDxfId="490"/>
    <tableColumn id="7" xr3:uid="{3311276F-CBA1-4FF6-9995-E5127F9F1870}" name="160 | 71" dataDxfId="489"/>
    <tableColumn id="8" xr3:uid="{1F25A974-031B-49B9-9270-C0C6DB321396}" name="160 | 75" dataDxfId="488"/>
    <tableColumn id="9" xr3:uid="{A906247F-6A22-4E88-9047-832DADAE7816}" name="163 | 71" dataDxfId="487"/>
    <tableColumn id="10" xr3:uid="{9930C465-193E-4BF0-A9CB-018CA6AF291D}" name="164 | 70" dataDxfId="486"/>
    <tableColumn id="11" xr3:uid="{07FD2F3B-964A-49F3-9522-F1DAD4DEFFB3}" name="164 | 71" dataDxfId="485"/>
    <tableColumn id="12" xr3:uid="{F15E13C5-94B7-4CA2-A8AD-FA97E3E0C6A3}" name="164 | 72" dataDxfId="484"/>
    <tableColumn id="13" xr3:uid="{4A4E619D-2447-4E15-9FC2-9E449D07D3B9}" name="165 | 1" dataDxfId="483"/>
    <tableColumn id="14" xr3:uid="{5658F692-AD57-4FFB-AE2F-DEAF6864C526}" name="165 | 70" dataDxfId="482"/>
    <tableColumn id="15" xr3:uid="{3DBA16FD-BF59-4EBB-BBFA-2BAB61FBF6A8}" name="166 | 71" dataDxfId="481"/>
    <tableColumn id="16" xr3:uid="{839165DF-8C38-4FF9-B980-877E871E7B52}" name="Sum" dataDxfId="480">
      <calculatedColumnFormula>SUM(Table21[[#This Row],[150 | 72]:[166 | 71]])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E418629-8924-4CF2-8E01-5A28EF2EEA46}" name="Table20" displayName="Table20" ref="A1:T38" totalsRowShown="0" headerRowDxfId="479" dataDxfId="477" headerRowBorderDxfId="478" tableBorderDxfId="476" totalsRowBorderDxfId="475">
  <autoFilter ref="A1:T38" xr:uid="{00000000-0009-0000-0000-000006000000}"/>
  <sortState xmlns:xlrd2="http://schemas.microsoft.com/office/spreadsheetml/2017/richdata2" ref="A2:T38">
    <sortCondition ref="A1:A38"/>
  </sortState>
  <tableColumns count="20">
    <tableColumn id="1" xr3:uid="{3C12BAED-68CF-4AED-9DB5-0FD5B4C9C177}" name="Avtalepartner" dataDxfId="474"/>
    <tableColumn id="2" xr3:uid="{7897F22E-28D1-4A92-929E-3ECF9CBC7453}" name="150 | 78" dataDxfId="473"/>
    <tableColumn id="3" xr3:uid="{8569EB06-4422-49DD-B72C-36A20AA28727}" name="151 | 78" dataDxfId="472"/>
    <tableColumn id="4" xr3:uid="{845F4B0D-2F3B-402C-99FA-B44945BA0568}" name="152 | 78" dataDxfId="471"/>
    <tableColumn id="5" xr3:uid="{FB7DFD74-A540-4F52-AFFF-288AB2AB527D}" name="153 | 78" dataDxfId="470"/>
    <tableColumn id="6" xr3:uid="{161140A0-3916-4662-A158-8A9C8E9E8D9C}" name="160 | 50" dataDxfId="469"/>
    <tableColumn id="7" xr3:uid="{D5CE9DA0-52A3-4256-A843-77FE47849714}" name="160 | 71" dataDxfId="468"/>
    <tableColumn id="8" xr3:uid="{727EC019-F5BF-4B7A-8CB2-D159280D2FEB}" name="160 | 75" dataDxfId="467"/>
    <tableColumn id="9" xr3:uid="{C818DF02-69C8-4FD6-9778-0099274E5C42}" name="162 | 70" dataDxfId="466"/>
    <tableColumn id="10" xr3:uid="{6A4D553E-DE1E-4CAF-961D-FEDF6B9F62DF}" name="163 | 71" dataDxfId="465"/>
    <tableColumn id="11" xr3:uid="{C541ED99-59A0-4BEA-868A-3CF61D5D1DD2}" name="164 | 70" dataDxfId="464"/>
    <tableColumn id="12" xr3:uid="{167AEE12-9760-461A-B25A-CAFD8BF53952}" name="164 | 71" dataDxfId="463"/>
    <tableColumn id="13" xr3:uid="{ED247765-85B7-40FF-A52A-3047BACC5DC8}" name="164 | 72" dataDxfId="462"/>
    <tableColumn id="14" xr3:uid="{25C3E7F7-8A21-46AA-B22D-07B47F014FC8}" name="164 | 73" dataDxfId="461"/>
    <tableColumn id="15" xr3:uid="{FFA0FA76-10EB-4109-8D7A-0B7C55BB7890}" name="165 | 1" dataDxfId="460"/>
    <tableColumn id="16" xr3:uid="{30C1C75B-A347-4EC7-8E61-ABBB7244E6B0}" name="165 | 70" dataDxfId="459"/>
    <tableColumn id="17" xr3:uid="{697CB828-339D-443E-84B0-02F8FC4961F0}" name="165 | 71" dataDxfId="458"/>
    <tableColumn id="18" xr3:uid="{23865989-034C-4148-B4AD-A19AEE7AE5DE}" name="166 | 71" dataDxfId="457"/>
    <tableColumn id="19" xr3:uid="{E81CA01B-37A7-4EFB-8690-837D7A16EB85}" name="170 | 76" dataDxfId="456"/>
    <tableColumn id="20" xr3:uid="{48AF816B-A3E6-464A-A973-22E9BDCE1FF0}" name="Sum" dataDxfId="455">
      <calculatedColumnFormula>SUM(Table20[[#This Row],[150 | 78]:[170 | 76]])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E755-807E-4A12-997F-760B805505C4}">
  <dimension ref="A1:E167"/>
  <sheetViews>
    <sheetView zoomScale="78" zoomScaleNormal="110" workbookViewId="0">
      <selection activeCell="C167" sqref="C167"/>
    </sheetView>
  </sheetViews>
  <sheetFormatPr defaultColWidth="9.1796875" defaultRowHeight="14.5" x14ac:dyDescent="0.35"/>
  <cols>
    <col min="1" max="1" width="71.453125" style="6" customWidth="1"/>
    <col min="2" max="2" width="14.26953125" style="40" customWidth="1"/>
    <col min="3" max="3" width="41.1796875" customWidth="1"/>
    <col min="4" max="16384" width="9.1796875" style="6"/>
  </cols>
  <sheetData>
    <row r="1" spans="1:3" ht="57.75" customHeight="1" x14ac:dyDescent="0.35">
      <c r="A1" s="65" t="s">
        <v>0</v>
      </c>
      <c r="B1" s="65"/>
      <c r="C1" s="65"/>
    </row>
    <row r="2" spans="1:3" ht="29" x14ac:dyDescent="0.35">
      <c r="A2" s="47" t="s">
        <v>1</v>
      </c>
      <c r="B2" s="56" t="s">
        <v>2</v>
      </c>
      <c r="C2" s="61" t="s">
        <v>3</v>
      </c>
    </row>
    <row r="3" spans="1:3" x14ac:dyDescent="0.35">
      <c r="A3" s="58" t="s">
        <v>4</v>
      </c>
      <c r="B3" s="59">
        <v>6055.5601800000004</v>
      </c>
      <c r="C3" s="57"/>
    </row>
    <row r="4" spans="1:3" x14ac:dyDescent="0.35">
      <c r="A4" s="58" t="s">
        <v>5</v>
      </c>
      <c r="B4" s="59">
        <v>7094.8195799999994</v>
      </c>
      <c r="C4" s="57"/>
    </row>
    <row r="5" spans="1:3" x14ac:dyDescent="0.35">
      <c r="A5" s="58" t="s">
        <v>6</v>
      </c>
      <c r="B5" s="59">
        <v>3298.74773</v>
      </c>
      <c r="C5" s="57"/>
    </row>
    <row r="6" spans="1:3" x14ac:dyDescent="0.35">
      <c r="A6" s="58" t="s">
        <v>7</v>
      </c>
      <c r="B6" s="59">
        <v>3500</v>
      </c>
      <c r="C6" s="54"/>
    </row>
    <row r="7" spans="1:3" x14ac:dyDescent="0.35">
      <c r="A7" s="58" t="s">
        <v>8</v>
      </c>
      <c r="B7" s="59">
        <v>22908</v>
      </c>
      <c r="C7" s="54"/>
    </row>
    <row r="8" spans="1:3" x14ac:dyDescent="0.35">
      <c r="A8" s="58" t="s">
        <v>9</v>
      </c>
      <c r="B8" s="59">
        <v>3000</v>
      </c>
      <c r="C8" s="57"/>
    </row>
    <row r="9" spans="1:3" x14ac:dyDescent="0.35">
      <c r="A9" s="58" t="s">
        <v>10</v>
      </c>
      <c r="B9" s="59">
        <v>18223.505000000001</v>
      </c>
      <c r="C9" s="57"/>
    </row>
    <row r="10" spans="1:3" x14ac:dyDescent="0.35">
      <c r="A10" s="58" t="s">
        <v>11</v>
      </c>
      <c r="B10" s="59">
        <v>10240</v>
      </c>
      <c r="C10" s="54"/>
    </row>
    <row r="11" spans="1:3" x14ac:dyDescent="0.35">
      <c r="A11" s="58" t="s">
        <v>12</v>
      </c>
      <c r="B11" s="59">
        <v>900</v>
      </c>
      <c r="C11" s="57"/>
    </row>
    <row r="12" spans="1:3" x14ac:dyDescent="0.35">
      <c r="A12" s="58" t="s">
        <v>13</v>
      </c>
      <c r="B12" s="59">
        <v>450</v>
      </c>
      <c r="C12" s="54"/>
    </row>
    <row r="13" spans="1:3" x14ac:dyDescent="0.35">
      <c r="A13" s="58" t="s">
        <v>14</v>
      </c>
      <c r="B13" s="59">
        <v>13572.084999999999</v>
      </c>
      <c r="C13" s="57"/>
    </row>
    <row r="14" spans="1:3" x14ac:dyDescent="0.35">
      <c r="A14" s="58" t="s">
        <v>15</v>
      </c>
      <c r="B14" s="59">
        <v>2475</v>
      </c>
      <c r="C14" s="54"/>
    </row>
    <row r="15" spans="1:3" x14ac:dyDescent="0.35">
      <c r="A15" s="58" t="s">
        <v>16</v>
      </c>
      <c r="B15" s="59">
        <v>7750</v>
      </c>
      <c r="C15" s="54"/>
    </row>
    <row r="16" spans="1:3" ht="29" x14ac:dyDescent="0.35">
      <c r="A16" s="58" t="s">
        <v>17</v>
      </c>
      <c r="B16" s="59">
        <v>5122</v>
      </c>
      <c r="C16" s="64" t="s">
        <v>18</v>
      </c>
    </row>
    <row r="17" spans="1:3" x14ac:dyDescent="0.35">
      <c r="A17" s="58" t="s">
        <v>19</v>
      </c>
      <c r="B17" s="59">
        <v>19080.314440000002</v>
      </c>
      <c r="C17" s="54"/>
    </row>
    <row r="18" spans="1:3" x14ac:dyDescent="0.35">
      <c r="A18" s="58" t="s">
        <v>20</v>
      </c>
      <c r="B18" s="59">
        <v>1236</v>
      </c>
      <c r="C18" s="54"/>
    </row>
    <row r="19" spans="1:3" x14ac:dyDescent="0.35">
      <c r="A19" s="58" t="s">
        <v>21</v>
      </c>
      <c r="B19" s="59">
        <v>49900</v>
      </c>
      <c r="C19" s="54"/>
    </row>
    <row r="20" spans="1:3" x14ac:dyDescent="0.35">
      <c r="A20" s="58" t="s">
        <v>22</v>
      </c>
      <c r="B20" s="59">
        <v>1348.62969</v>
      </c>
      <c r="C20" s="54"/>
    </row>
    <row r="21" spans="1:3" x14ac:dyDescent="0.35">
      <c r="A21" s="58" t="s">
        <v>23</v>
      </c>
      <c r="B21" s="59">
        <v>14876.280119999999</v>
      </c>
      <c r="C21" s="54"/>
    </row>
    <row r="22" spans="1:3" x14ac:dyDescent="0.35">
      <c r="A22" s="58" t="s">
        <v>24</v>
      </c>
      <c r="B22" s="59">
        <v>1480.05</v>
      </c>
      <c r="C22" s="54"/>
    </row>
    <row r="23" spans="1:3" x14ac:dyDescent="0.35">
      <c r="A23" s="58" t="s">
        <v>25</v>
      </c>
      <c r="B23" s="59">
        <v>95028</v>
      </c>
      <c r="C23" s="54"/>
    </row>
    <row r="24" spans="1:3" ht="29" x14ac:dyDescent="0.35">
      <c r="A24" s="58" t="s">
        <v>26</v>
      </c>
      <c r="B24" s="59">
        <v>109638.01738</v>
      </c>
      <c r="C24" s="64" t="s">
        <v>18</v>
      </c>
    </row>
    <row r="25" spans="1:3" x14ac:dyDescent="0.35">
      <c r="A25" s="58" t="s">
        <v>27</v>
      </c>
      <c r="B25" s="59">
        <v>3502.40418</v>
      </c>
      <c r="C25" s="54"/>
    </row>
    <row r="26" spans="1:3" x14ac:dyDescent="0.35">
      <c r="A26" s="58" t="s">
        <v>28</v>
      </c>
      <c r="B26" s="59">
        <v>7456.5290199999999</v>
      </c>
      <c r="C26" s="57"/>
    </row>
    <row r="27" spans="1:3" x14ac:dyDescent="0.35">
      <c r="A27" s="58" t="s">
        <v>29</v>
      </c>
      <c r="B27" s="59">
        <v>5176.5349999999999</v>
      </c>
      <c r="C27" s="57"/>
    </row>
    <row r="28" spans="1:3" ht="29" x14ac:dyDescent="0.35">
      <c r="A28" s="58" t="s">
        <v>30</v>
      </c>
      <c r="B28" s="59">
        <v>25770.26182</v>
      </c>
      <c r="C28" s="64" t="s">
        <v>18</v>
      </c>
    </row>
    <row r="29" spans="1:3" x14ac:dyDescent="0.35">
      <c r="A29" s="58" t="s">
        <v>31</v>
      </c>
      <c r="B29" s="59">
        <v>2904.8973599999999</v>
      </c>
      <c r="C29" s="54"/>
    </row>
    <row r="30" spans="1:3" x14ac:dyDescent="0.35">
      <c r="A30" s="58" t="s">
        <v>32</v>
      </c>
      <c r="B30" s="59">
        <v>13769.672999999999</v>
      </c>
      <c r="C30" s="54"/>
    </row>
    <row r="31" spans="1:3" x14ac:dyDescent="0.35">
      <c r="A31" s="58" t="s">
        <v>33</v>
      </c>
      <c r="B31" s="59">
        <v>3000</v>
      </c>
      <c r="C31" s="54"/>
    </row>
    <row r="32" spans="1:3" x14ac:dyDescent="0.35">
      <c r="A32" s="58" t="s">
        <v>34</v>
      </c>
      <c r="B32" s="59">
        <v>22.488</v>
      </c>
      <c r="C32" s="54"/>
    </row>
    <row r="33" spans="1:3" x14ac:dyDescent="0.35">
      <c r="A33" s="58" t="s">
        <v>35</v>
      </c>
      <c r="B33" s="59">
        <v>412.04781000000003</v>
      </c>
      <c r="C33" s="54"/>
    </row>
    <row r="34" spans="1:3" x14ac:dyDescent="0.35">
      <c r="A34" s="58" t="s">
        <v>36</v>
      </c>
      <c r="B34" s="59">
        <v>228.33020000000002</v>
      </c>
      <c r="C34" s="54"/>
    </row>
    <row r="35" spans="1:3" x14ac:dyDescent="0.35">
      <c r="A35" s="58" t="s">
        <v>37</v>
      </c>
      <c r="B35" s="59">
        <v>8674.0281900000009</v>
      </c>
      <c r="C35" s="54"/>
    </row>
    <row r="36" spans="1:3" x14ac:dyDescent="0.35">
      <c r="A36" s="58" t="s">
        <v>38</v>
      </c>
      <c r="B36" s="59">
        <v>38293.433090000006</v>
      </c>
      <c r="C36" s="54"/>
    </row>
    <row r="37" spans="1:3" ht="29" x14ac:dyDescent="0.35">
      <c r="A37" s="58" t="s">
        <v>39</v>
      </c>
      <c r="B37" s="59">
        <v>1200</v>
      </c>
      <c r="C37" s="64" t="s">
        <v>18</v>
      </c>
    </row>
    <row r="38" spans="1:3" x14ac:dyDescent="0.35">
      <c r="A38" s="58" t="s">
        <v>40</v>
      </c>
      <c r="B38" s="59">
        <v>1461.76</v>
      </c>
      <c r="C38" s="54"/>
    </row>
    <row r="39" spans="1:3" x14ac:dyDescent="0.35">
      <c r="A39" s="58" t="s">
        <v>41</v>
      </c>
      <c r="B39" s="59">
        <v>780.79324999999994</v>
      </c>
      <c r="C39" s="54"/>
    </row>
    <row r="40" spans="1:3" x14ac:dyDescent="0.35">
      <c r="A40" s="58" t="s">
        <v>42</v>
      </c>
      <c r="B40" s="59">
        <v>33138.999216999997</v>
      </c>
      <c r="C40" s="54"/>
    </row>
    <row r="41" spans="1:3" x14ac:dyDescent="0.35">
      <c r="A41" s="58" t="s">
        <v>43</v>
      </c>
      <c r="B41" s="59">
        <v>78418.477379999997</v>
      </c>
      <c r="C41" s="54"/>
    </row>
    <row r="42" spans="1:3" x14ac:dyDescent="0.35">
      <c r="A42" s="58" t="s">
        <v>44</v>
      </c>
      <c r="B42" s="59">
        <v>4612.8229999999994</v>
      </c>
      <c r="C42" s="54"/>
    </row>
    <row r="43" spans="1:3" x14ac:dyDescent="0.35">
      <c r="A43" s="58" t="s">
        <v>45</v>
      </c>
      <c r="B43" s="59">
        <v>9253.954069999998</v>
      </c>
      <c r="C43" s="54"/>
    </row>
    <row r="44" spans="1:3" x14ac:dyDescent="0.35">
      <c r="A44" s="58" t="s">
        <v>46</v>
      </c>
      <c r="B44" s="59">
        <v>67225.985119999998</v>
      </c>
      <c r="C44" s="54"/>
    </row>
    <row r="45" spans="1:3" x14ac:dyDescent="0.35">
      <c r="A45" s="58" t="s">
        <v>47</v>
      </c>
      <c r="B45" s="59">
        <v>4711.9120000000003</v>
      </c>
      <c r="C45" s="54"/>
    </row>
    <row r="46" spans="1:3" ht="58" x14ac:dyDescent="0.35">
      <c r="A46" s="58" t="s">
        <v>48</v>
      </c>
      <c r="B46" s="59">
        <v>783811.16048000008</v>
      </c>
      <c r="C46" s="55" t="s">
        <v>49</v>
      </c>
    </row>
    <row r="47" spans="1:3" x14ac:dyDescent="0.35">
      <c r="A47" s="58" t="s">
        <v>50</v>
      </c>
      <c r="B47" s="59">
        <v>8931.7722900000008</v>
      </c>
      <c r="C47" s="63"/>
    </row>
    <row r="48" spans="1:3" x14ac:dyDescent="0.35">
      <c r="A48" s="58" t="s">
        <v>51</v>
      </c>
      <c r="B48" s="59">
        <v>276.84963999999997</v>
      </c>
      <c r="C48" s="63"/>
    </row>
    <row r="49" spans="1:3" ht="43.5" x14ac:dyDescent="0.35">
      <c r="A49" s="58" t="s">
        <v>52</v>
      </c>
      <c r="B49" s="59">
        <v>3207.2214899999999</v>
      </c>
      <c r="C49" s="55" t="s">
        <v>53</v>
      </c>
    </row>
    <row r="50" spans="1:3" x14ac:dyDescent="0.35">
      <c r="A50" s="58" t="s">
        <v>54</v>
      </c>
      <c r="B50" s="59">
        <v>3818.2916399999999</v>
      </c>
      <c r="C50" s="62"/>
    </row>
    <row r="51" spans="1:3" x14ac:dyDescent="0.35">
      <c r="A51" s="58" t="s">
        <v>55</v>
      </c>
      <c r="B51" s="59">
        <v>384.99981000000002</v>
      </c>
      <c r="C51" s="62"/>
    </row>
    <row r="52" spans="1:3" x14ac:dyDescent="0.35">
      <c r="A52" s="58" t="s">
        <v>56</v>
      </c>
      <c r="B52" s="59">
        <v>5455.05</v>
      </c>
      <c r="C52" s="61"/>
    </row>
    <row r="53" spans="1:3" x14ac:dyDescent="0.35">
      <c r="A53" s="58" t="s">
        <v>57</v>
      </c>
      <c r="B53" s="59">
        <v>431</v>
      </c>
      <c r="C53" s="61"/>
    </row>
    <row r="54" spans="1:3" x14ac:dyDescent="0.35">
      <c r="A54" s="58" t="s">
        <v>58</v>
      </c>
      <c r="B54" s="59">
        <v>50842.247000000003</v>
      </c>
      <c r="C54" s="62"/>
    </row>
    <row r="55" spans="1:3" x14ac:dyDescent="0.35">
      <c r="A55" s="58" t="s">
        <v>59</v>
      </c>
      <c r="B55" s="59">
        <v>281.22300000000001</v>
      </c>
      <c r="C55" s="61"/>
    </row>
    <row r="56" spans="1:3" x14ac:dyDescent="0.35">
      <c r="A56" s="58" t="s">
        <v>60</v>
      </c>
      <c r="B56" s="59">
        <v>847.80000000000007</v>
      </c>
      <c r="C56" s="61"/>
    </row>
    <row r="57" spans="1:3" x14ac:dyDescent="0.35">
      <c r="A57" s="58" t="s">
        <v>61</v>
      </c>
      <c r="B57" s="59">
        <v>418.28100000000001</v>
      </c>
      <c r="C57" s="61"/>
    </row>
    <row r="58" spans="1:3" x14ac:dyDescent="0.35">
      <c r="A58" s="58" t="s">
        <v>62</v>
      </c>
      <c r="B58" s="59">
        <v>16504.861000000001</v>
      </c>
      <c r="C58" s="61"/>
    </row>
    <row r="59" spans="1:3" x14ac:dyDescent="0.35">
      <c r="A59" s="58" t="s">
        <v>63</v>
      </c>
      <c r="B59" s="59">
        <v>420.35932000000003</v>
      </c>
      <c r="C59" s="61"/>
    </row>
    <row r="60" spans="1:3" x14ac:dyDescent="0.35">
      <c r="A60" s="58" t="s">
        <v>64</v>
      </c>
      <c r="B60" s="59">
        <v>8240</v>
      </c>
      <c r="C60" s="61"/>
    </row>
    <row r="61" spans="1:3" ht="29" x14ac:dyDescent="0.35">
      <c r="A61" s="58" t="s">
        <v>65</v>
      </c>
      <c r="B61" s="59">
        <v>9002.5515600000017</v>
      </c>
      <c r="C61" s="64" t="s">
        <v>18</v>
      </c>
    </row>
    <row r="62" spans="1:3" x14ac:dyDescent="0.35">
      <c r="A62" s="58" t="s">
        <v>66</v>
      </c>
      <c r="B62" s="59">
        <v>17418.0245</v>
      </c>
      <c r="C62" s="62"/>
    </row>
    <row r="63" spans="1:3" ht="29" x14ac:dyDescent="0.35">
      <c r="A63" s="58" t="s">
        <v>67</v>
      </c>
      <c r="B63" s="59">
        <v>22628.752780000003</v>
      </c>
      <c r="C63" s="64" t="s">
        <v>18</v>
      </c>
    </row>
    <row r="64" spans="1:3" x14ac:dyDescent="0.35">
      <c r="A64" s="58" t="s">
        <v>68</v>
      </c>
      <c r="B64" s="59">
        <v>1850</v>
      </c>
      <c r="C64" s="61"/>
    </row>
    <row r="65" spans="1:3" ht="29" x14ac:dyDescent="0.35">
      <c r="A65" s="58" t="s">
        <v>69</v>
      </c>
      <c r="B65" s="59">
        <v>247507.58871000001</v>
      </c>
      <c r="C65" s="64" t="s">
        <v>18</v>
      </c>
    </row>
    <row r="66" spans="1:3" x14ac:dyDescent="0.35">
      <c r="A66" s="58" t="s">
        <v>70</v>
      </c>
      <c r="B66" s="59">
        <v>1852.857</v>
      </c>
      <c r="C66" s="61"/>
    </row>
    <row r="67" spans="1:3" x14ac:dyDescent="0.35">
      <c r="A67" s="58" t="s">
        <v>71</v>
      </c>
      <c r="B67" s="59">
        <v>3000</v>
      </c>
      <c r="C67" s="62"/>
    </row>
    <row r="68" spans="1:3" ht="29" x14ac:dyDescent="0.35">
      <c r="A68" s="58" t="s">
        <v>72</v>
      </c>
      <c r="B68" s="59">
        <v>13714.2394</v>
      </c>
      <c r="C68" s="64" t="s">
        <v>18</v>
      </c>
    </row>
    <row r="69" spans="1:3" x14ac:dyDescent="0.35">
      <c r="A69" s="58" t="s">
        <v>73</v>
      </c>
      <c r="B69" s="59">
        <v>800</v>
      </c>
      <c r="C69" s="62"/>
    </row>
    <row r="70" spans="1:3" x14ac:dyDescent="0.35">
      <c r="A70" s="58" t="s">
        <v>74</v>
      </c>
      <c r="B70" s="59">
        <v>5375</v>
      </c>
      <c r="C70" s="62"/>
    </row>
    <row r="71" spans="1:3" x14ac:dyDescent="0.35">
      <c r="A71" s="58" t="s">
        <v>75</v>
      </c>
      <c r="B71" s="59">
        <v>87549.926999000003</v>
      </c>
      <c r="C71" s="62"/>
    </row>
    <row r="72" spans="1:3" x14ac:dyDescent="0.35">
      <c r="A72" s="58" t="s">
        <v>76</v>
      </c>
      <c r="B72" s="59">
        <v>166</v>
      </c>
      <c r="C72" s="61"/>
    </row>
    <row r="73" spans="1:3" ht="29" x14ac:dyDescent="0.35">
      <c r="A73" s="58" t="s">
        <v>77</v>
      </c>
      <c r="B73" s="59">
        <v>76576.90310000001</v>
      </c>
      <c r="C73" s="64" t="s">
        <v>18</v>
      </c>
    </row>
    <row r="74" spans="1:3" x14ac:dyDescent="0.35">
      <c r="A74" s="58" t="s">
        <v>78</v>
      </c>
      <c r="B74" s="59">
        <v>10314.719999999999</v>
      </c>
      <c r="C74" s="62"/>
    </row>
    <row r="75" spans="1:3" x14ac:dyDescent="0.35">
      <c r="A75" s="58" t="s">
        <v>79</v>
      </c>
      <c r="B75" s="59">
        <v>88725</v>
      </c>
      <c r="C75" s="61"/>
    </row>
    <row r="76" spans="1:3" x14ac:dyDescent="0.35">
      <c r="A76" s="58" t="s">
        <v>80</v>
      </c>
      <c r="B76" s="59">
        <v>13310.21688</v>
      </c>
      <c r="C76" s="61"/>
    </row>
    <row r="77" spans="1:3" x14ac:dyDescent="0.35">
      <c r="A77" s="58" t="s">
        <v>81</v>
      </c>
      <c r="B77" s="59">
        <v>6700</v>
      </c>
      <c r="C77" s="61"/>
    </row>
    <row r="78" spans="1:3" x14ac:dyDescent="0.35">
      <c r="A78" s="58" t="s">
        <v>82</v>
      </c>
      <c r="B78" s="59">
        <v>2000</v>
      </c>
      <c r="C78" s="61"/>
    </row>
    <row r="79" spans="1:3" x14ac:dyDescent="0.35">
      <c r="A79" s="58" t="s">
        <v>83</v>
      </c>
      <c r="B79" s="59">
        <v>1295.81132</v>
      </c>
      <c r="C79" s="61"/>
    </row>
    <row r="80" spans="1:3" x14ac:dyDescent="0.35">
      <c r="A80" s="58" t="s">
        <v>84</v>
      </c>
      <c r="B80" s="59">
        <v>5950</v>
      </c>
      <c r="C80" s="61"/>
    </row>
    <row r="81" spans="1:3" x14ac:dyDescent="0.35">
      <c r="A81" s="58" t="s">
        <v>85</v>
      </c>
      <c r="B81" s="59">
        <v>146769.84181000001</v>
      </c>
      <c r="C81" s="62"/>
    </row>
    <row r="82" spans="1:3" x14ac:dyDescent="0.35">
      <c r="A82" s="58" t="s">
        <v>86</v>
      </c>
      <c r="B82" s="59">
        <v>3928.5372200000002</v>
      </c>
      <c r="C82" s="61"/>
    </row>
    <row r="83" spans="1:3" x14ac:dyDescent="0.35">
      <c r="A83" s="58" t="s">
        <v>87</v>
      </c>
      <c r="B83" s="59">
        <v>160.45269999999999</v>
      </c>
      <c r="C83" s="61"/>
    </row>
    <row r="84" spans="1:3" x14ac:dyDescent="0.35">
      <c r="A84" s="58" t="s">
        <v>88</v>
      </c>
      <c r="B84" s="59">
        <v>2004.77</v>
      </c>
      <c r="C84" s="61"/>
    </row>
    <row r="85" spans="1:3" x14ac:dyDescent="0.35">
      <c r="A85" s="58" t="s">
        <v>89</v>
      </c>
      <c r="B85" s="59">
        <v>4483.7394199999999</v>
      </c>
      <c r="C85" s="62"/>
    </row>
    <row r="86" spans="1:3" x14ac:dyDescent="0.35">
      <c r="A86" s="58" t="s">
        <v>90</v>
      </c>
      <c r="B86" s="59">
        <v>1500</v>
      </c>
      <c r="C86" s="62"/>
    </row>
    <row r="87" spans="1:3" x14ac:dyDescent="0.35">
      <c r="A87" s="58" t="s">
        <v>91</v>
      </c>
      <c r="B87" s="59">
        <v>2811.9320000000002</v>
      </c>
      <c r="C87" s="62"/>
    </row>
    <row r="88" spans="1:3" x14ac:dyDescent="0.35">
      <c r="A88" s="58" t="s">
        <v>92</v>
      </c>
      <c r="B88" s="59">
        <v>5769.6371900000004</v>
      </c>
      <c r="C88" s="62"/>
    </row>
    <row r="89" spans="1:3" ht="29" x14ac:dyDescent="0.35">
      <c r="A89" s="58" t="s">
        <v>93</v>
      </c>
      <c r="B89" s="59">
        <v>102201.19117999998</v>
      </c>
      <c r="C89" s="64" t="s">
        <v>18</v>
      </c>
    </row>
    <row r="90" spans="1:3" x14ac:dyDescent="0.35">
      <c r="A90" s="58" t="s">
        <v>94</v>
      </c>
      <c r="B90" s="59">
        <v>3641.66</v>
      </c>
      <c r="C90" s="62"/>
    </row>
    <row r="91" spans="1:3" x14ac:dyDescent="0.35">
      <c r="A91" s="58" t="s">
        <v>95</v>
      </c>
      <c r="B91" s="59">
        <v>3496.2420000000002</v>
      </c>
      <c r="C91" s="62"/>
    </row>
    <row r="92" spans="1:3" x14ac:dyDescent="0.35">
      <c r="A92" s="58" t="s">
        <v>96</v>
      </c>
      <c r="B92" s="59">
        <v>168.21328</v>
      </c>
      <c r="C92" s="62"/>
    </row>
    <row r="93" spans="1:3" x14ac:dyDescent="0.35">
      <c r="A93" s="58" t="s">
        <v>97</v>
      </c>
      <c r="B93" s="59">
        <v>500</v>
      </c>
      <c r="C93" s="61"/>
    </row>
    <row r="94" spans="1:3" x14ac:dyDescent="0.35">
      <c r="A94" s="58" t="s">
        <v>98</v>
      </c>
      <c r="B94" s="59">
        <v>126547.67658</v>
      </c>
      <c r="C94" s="62"/>
    </row>
    <row r="95" spans="1:3" x14ac:dyDescent="0.35">
      <c r="A95" s="58" t="s">
        <v>99</v>
      </c>
      <c r="B95" s="59">
        <v>1183.9649999999999</v>
      </c>
      <c r="C95" s="62"/>
    </row>
    <row r="96" spans="1:3" x14ac:dyDescent="0.35">
      <c r="A96" s="58" t="s">
        <v>100</v>
      </c>
      <c r="B96" s="59">
        <v>265</v>
      </c>
      <c r="C96" s="62"/>
    </row>
    <row r="97" spans="1:3" x14ac:dyDescent="0.35">
      <c r="A97" s="58" t="s">
        <v>101</v>
      </c>
      <c r="B97" s="59">
        <v>27697.690129999999</v>
      </c>
      <c r="C97" s="62"/>
    </row>
    <row r="98" spans="1:3" x14ac:dyDescent="0.35">
      <c r="A98" s="58" t="s">
        <v>102</v>
      </c>
      <c r="B98" s="59">
        <v>332.01</v>
      </c>
      <c r="C98" s="62"/>
    </row>
    <row r="99" spans="1:3" x14ac:dyDescent="0.35">
      <c r="A99" s="58" t="s">
        <v>103</v>
      </c>
      <c r="B99" s="59">
        <v>468309.10430999997</v>
      </c>
      <c r="C99" s="62"/>
    </row>
    <row r="100" spans="1:3" x14ac:dyDescent="0.35">
      <c r="A100" s="58" t="s">
        <v>104</v>
      </c>
      <c r="B100" s="59">
        <v>159638.30631999997</v>
      </c>
      <c r="C100" s="62"/>
    </row>
    <row r="101" spans="1:3" x14ac:dyDescent="0.35">
      <c r="A101" s="58" t="s">
        <v>105</v>
      </c>
      <c r="B101" s="59">
        <v>302.87358999999998</v>
      </c>
      <c r="C101" s="61"/>
    </row>
    <row r="102" spans="1:3" x14ac:dyDescent="0.35">
      <c r="A102" s="58" t="s">
        <v>106</v>
      </c>
      <c r="B102" s="59">
        <v>12664.233</v>
      </c>
      <c r="C102" s="62"/>
    </row>
    <row r="103" spans="1:3" x14ac:dyDescent="0.35">
      <c r="A103" s="58" t="s">
        <v>107</v>
      </c>
      <c r="B103" s="59">
        <v>6906</v>
      </c>
      <c r="C103" s="61"/>
    </row>
    <row r="104" spans="1:3" x14ac:dyDescent="0.35">
      <c r="A104" s="58" t="s">
        <v>108</v>
      </c>
      <c r="B104" s="59">
        <v>5312</v>
      </c>
      <c r="C104" s="62"/>
    </row>
    <row r="105" spans="1:3" x14ac:dyDescent="0.35">
      <c r="A105" s="58" t="s">
        <v>109</v>
      </c>
      <c r="B105" s="59">
        <v>60993</v>
      </c>
      <c r="C105" s="62"/>
    </row>
    <row r="106" spans="1:3" x14ac:dyDescent="0.35">
      <c r="A106" s="58" t="s">
        <v>110</v>
      </c>
      <c r="B106" s="59">
        <v>6521.4302299999999</v>
      </c>
      <c r="C106" s="62"/>
    </row>
    <row r="107" spans="1:3" x14ac:dyDescent="0.35">
      <c r="A107" s="58" t="s">
        <v>111</v>
      </c>
      <c r="B107" s="59">
        <v>207.16924</v>
      </c>
      <c r="C107" s="61"/>
    </row>
    <row r="108" spans="1:3" x14ac:dyDescent="0.35">
      <c r="A108" s="58" t="s">
        <v>112</v>
      </c>
      <c r="B108" s="59">
        <v>4788.3900000000003</v>
      </c>
      <c r="C108" s="61"/>
    </row>
    <row r="109" spans="1:3" x14ac:dyDescent="0.35">
      <c r="A109" s="58" t="s">
        <v>113</v>
      </c>
      <c r="B109" s="59">
        <v>118.982</v>
      </c>
      <c r="C109" s="61"/>
    </row>
    <row r="110" spans="1:3" x14ac:dyDescent="0.35">
      <c r="A110" s="58" t="s">
        <v>114</v>
      </c>
      <c r="B110" s="59">
        <v>13422.99584</v>
      </c>
      <c r="C110" s="61"/>
    </row>
    <row r="111" spans="1:3" x14ac:dyDescent="0.35">
      <c r="A111" s="58" t="s">
        <v>115</v>
      </c>
      <c r="B111" s="59">
        <v>8750.7574400000012</v>
      </c>
      <c r="C111" s="61"/>
    </row>
    <row r="112" spans="1:3" x14ac:dyDescent="0.35">
      <c r="A112" s="58" t="s">
        <v>116</v>
      </c>
      <c r="B112" s="59">
        <v>183.846</v>
      </c>
      <c r="C112" s="61"/>
    </row>
    <row r="113" spans="1:3" x14ac:dyDescent="0.35">
      <c r="A113" s="58" t="s">
        <v>117</v>
      </c>
      <c r="B113" s="59">
        <v>2651.4719999999998</v>
      </c>
      <c r="C113" s="62"/>
    </row>
    <row r="114" spans="1:3" x14ac:dyDescent="0.35">
      <c r="A114" s="58" t="s">
        <v>118</v>
      </c>
      <c r="B114" s="59">
        <v>1000</v>
      </c>
      <c r="C114" s="61"/>
    </row>
    <row r="115" spans="1:3" x14ac:dyDescent="0.35">
      <c r="A115" s="58" t="s">
        <v>119</v>
      </c>
      <c r="B115" s="59">
        <v>3950</v>
      </c>
      <c r="C115" s="61"/>
    </row>
    <row r="116" spans="1:3" x14ac:dyDescent="0.35">
      <c r="A116" s="58" t="s">
        <v>120</v>
      </c>
      <c r="B116" s="59">
        <v>8366.8906000000006</v>
      </c>
      <c r="C116" s="61"/>
    </row>
    <row r="117" spans="1:3" x14ac:dyDescent="0.35">
      <c r="A117" s="58" t="s">
        <v>121</v>
      </c>
      <c r="B117" s="59">
        <v>11.01934</v>
      </c>
      <c r="C117" s="61"/>
    </row>
    <row r="118" spans="1:3" x14ac:dyDescent="0.35">
      <c r="A118" s="58" t="s">
        <v>122</v>
      </c>
      <c r="B118" s="59">
        <v>473.89300000000003</v>
      </c>
      <c r="C118" s="62"/>
    </row>
    <row r="119" spans="1:3" ht="29" x14ac:dyDescent="0.35">
      <c r="A119" s="58" t="s">
        <v>123</v>
      </c>
      <c r="B119" s="59">
        <v>430019.47074999998</v>
      </c>
      <c r="C119" s="64" t="s">
        <v>18</v>
      </c>
    </row>
    <row r="120" spans="1:3" x14ac:dyDescent="0.35">
      <c r="A120" s="58" t="s">
        <v>124</v>
      </c>
      <c r="B120" s="59">
        <v>34503.853109999996</v>
      </c>
      <c r="C120" s="62"/>
    </row>
    <row r="121" spans="1:3" x14ac:dyDescent="0.35">
      <c r="A121" s="58" t="s">
        <v>125</v>
      </c>
      <c r="B121" s="59">
        <v>21124.930559999997</v>
      </c>
      <c r="C121" s="61"/>
    </row>
    <row r="122" spans="1:3" x14ac:dyDescent="0.35">
      <c r="A122" s="58" t="s">
        <v>126</v>
      </c>
      <c r="B122" s="59">
        <v>2903.7999999999997</v>
      </c>
      <c r="C122" s="61"/>
    </row>
    <row r="123" spans="1:3" x14ac:dyDescent="0.35">
      <c r="A123" s="58" t="s">
        <v>127</v>
      </c>
      <c r="B123" s="59">
        <v>3370.2830000000004</v>
      </c>
      <c r="C123" s="61"/>
    </row>
    <row r="124" spans="1:3" x14ac:dyDescent="0.35">
      <c r="A124" s="58" t="s">
        <v>128</v>
      </c>
      <c r="B124" s="59">
        <v>846.96614</v>
      </c>
      <c r="C124" s="61"/>
    </row>
    <row r="125" spans="1:3" x14ac:dyDescent="0.35">
      <c r="A125" s="58" t="s">
        <v>129</v>
      </c>
      <c r="B125" s="59">
        <v>1500</v>
      </c>
      <c r="C125" s="61"/>
    </row>
    <row r="126" spans="1:3" ht="29" x14ac:dyDescent="0.35">
      <c r="A126" s="58" t="s">
        <v>130</v>
      </c>
      <c r="B126" s="59">
        <v>405510.02392999997</v>
      </c>
      <c r="C126" s="64" t="s">
        <v>18</v>
      </c>
    </row>
    <row r="127" spans="1:3" x14ac:dyDescent="0.35">
      <c r="A127" s="58" t="s">
        <v>131</v>
      </c>
      <c r="B127" s="59">
        <v>1434.05411</v>
      </c>
      <c r="C127" s="61"/>
    </row>
    <row r="128" spans="1:3" x14ac:dyDescent="0.35">
      <c r="A128" s="58" t="s">
        <v>132</v>
      </c>
      <c r="B128" s="59">
        <v>102105.74528</v>
      </c>
      <c r="C128" s="63"/>
    </row>
    <row r="129" spans="1:3" x14ac:dyDescent="0.35">
      <c r="A129" s="58" t="s">
        <v>133</v>
      </c>
      <c r="B129" s="59">
        <v>29300</v>
      </c>
      <c r="C129" s="46"/>
    </row>
    <row r="130" spans="1:3" x14ac:dyDescent="0.35">
      <c r="A130" s="58" t="s">
        <v>134</v>
      </c>
      <c r="B130" s="59">
        <v>3817.4196400000001</v>
      </c>
      <c r="C130" s="46"/>
    </row>
    <row r="131" spans="1:3" x14ac:dyDescent="0.35">
      <c r="A131" s="58" t="s">
        <v>135</v>
      </c>
      <c r="B131" s="59">
        <v>783</v>
      </c>
      <c r="C131" s="46"/>
    </row>
    <row r="132" spans="1:3" x14ac:dyDescent="0.35">
      <c r="A132" s="58" t="s">
        <v>136</v>
      </c>
      <c r="B132" s="59">
        <v>400</v>
      </c>
      <c r="C132" s="46"/>
    </row>
    <row r="133" spans="1:3" x14ac:dyDescent="0.35">
      <c r="A133" s="58" t="s">
        <v>137</v>
      </c>
      <c r="B133" s="59">
        <v>72399.033760000006</v>
      </c>
      <c r="C133" s="46"/>
    </row>
    <row r="134" spans="1:3" x14ac:dyDescent="0.35">
      <c r="A134" s="58" t="s">
        <v>138</v>
      </c>
      <c r="B134" s="59">
        <v>1000</v>
      </c>
      <c r="C134" s="46"/>
    </row>
    <row r="135" spans="1:3" x14ac:dyDescent="0.35">
      <c r="A135" s="58" t="s">
        <v>139</v>
      </c>
      <c r="B135" s="59">
        <v>8410.1031300000013</v>
      </c>
      <c r="C135" s="46"/>
    </row>
    <row r="136" spans="1:3" x14ac:dyDescent="0.35">
      <c r="A136" s="58" t="s">
        <v>140</v>
      </c>
      <c r="B136" s="59">
        <v>1965</v>
      </c>
      <c r="C136" s="63"/>
    </row>
    <row r="137" spans="1:3" x14ac:dyDescent="0.35">
      <c r="A137" s="58" t="s">
        <v>141</v>
      </c>
      <c r="B137" s="59">
        <v>13897.784</v>
      </c>
      <c r="C137" s="63"/>
    </row>
    <row r="138" spans="1:3" x14ac:dyDescent="0.35">
      <c r="A138" s="58" t="s">
        <v>142</v>
      </c>
      <c r="B138" s="59">
        <v>40925.066070000001</v>
      </c>
      <c r="C138" s="63"/>
    </row>
    <row r="139" spans="1:3" x14ac:dyDescent="0.35">
      <c r="A139" s="58" t="s">
        <v>143</v>
      </c>
      <c r="B139" s="59">
        <v>4977.5096000000003</v>
      </c>
      <c r="C139" s="63"/>
    </row>
    <row r="140" spans="1:3" x14ac:dyDescent="0.35">
      <c r="A140" s="58" t="s">
        <v>144</v>
      </c>
      <c r="B140" s="59">
        <v>9900</v>
      </c>
      <c r="C140" s="63"/>
    </row>
    <row r="141" spans="1:3" x14ac:dyDescent="0.35">
      <c r="A141" s="58" t="s">
        <v>145</v>
      </c>
      <c r="B141" s="59">
        <v>8391.1088999999993</v>
      </c>
      <c r="C141" s="63"/>
    </row>
    <row r="142" spans="1:3" x14ac:dyDescent="0.35">
      <c r="A142" s="58" t="s">
        <v>146</v>
      </c>
      <c r="B142" s="59">
        <v>1410.886</v>
      </c>
      <c r="C142" s="46"/>
    </row>
    <row r="143" spans="1:3" x14ac:dyDescent="0.35">
      <c r="A143" s="58" t="s">
        <v>147</v>
      </c>
      <c r="B143" s="59">
        <v>1017.9578799999999</v>
      </c>
      <c r="C143" s="63"/>
    </row>
    <row r="144" spans="1:3" x14ac:dyDescent="0.35">
      <c r="A144" s="58" t="s">
        <v>148</v>
      </c>
      <c r="B144" s="59">
        <v>3000</v>
      </c>
      <c r="C144" s="46"/>
    </row>
    <row r="145" spans="1:5" x14ac:dyDescent="0.35">
      <c r="A145" s="58" t="s">
        <v>149</v>
      </c>
      <c r="B145" s="59">
        <v>9480.4939799999993</v>
      </c>
      <c r="C145" s="46"/>
    </row>
    <row r="146" spans="1:5" x14ac:dyDescent="0.35">
      <c r="A146" s="58" t="s">
        <v>150</v>
      </c>
      <c r="B146" s="59">
        <v>7885.6669999999995</v>
      </c>
      <c r="C146" s="46"/>
    </row>
    <row r="147" spans="1:5" x14ac:dyDescent="0.35">
      <c r="A147" s="58" t="s">
        <v>151</v>
      </c>
      <c r="B147" s="59">
        <v>36463.404999999999</v>
      </c>
      <c r="C147" s="63"/>
    </row>
    <row r="148" spans="1:5" x14ac:dyDescent="0.35">
      <c r="A148" s="58" t="s">
        <v>152</v>
      </c>
      <c r="B148" s="59">
        <v>11565.468999999999</v>
      </c>
      <c r="C148" s="46"/>
    </row>
    <row r="149" spans="1:5" x14ac:dyDescent="0.35">
      <c r="A149" s="58" t="s">
        <v>153</v>
      </c>
      <c r="B149" s="59">
        <v>1025.5899999999999</v>
      </c>
      <c r="C149" s="46"/>
    </row>
    <row r="150" spans="1:5" x14ac:dyDescent="0.35">
      <c r="A150" s="58" t="s">
        <v>154</v>
      </c>
      <c r="B150" s="59">
        <v>250</v>
      </c>
      <c r="C150" s="46"/>
    </row>
    <row r="151" spans="1:5" x14ac:dyDescent="0.35">
      <c r="A151" s="58" t="s">
        <v>155</v>
      </c>
      <c r="B151" s="59">
        <v>430</v>
      </c>
      <c r="C151" s="63"/>
    </row>
    <row r="152" spans="1:5" x14ac:dyDescent="0.35">
      <c r="A152" s="58" t="s">
        <v>156</v>
      </c>
      <c r="B152" s="59">
        <v>1035</v>
      </c>
      <c r="C152" s="46"/>
    </row>
    <row r="153" spans="1:5" x14ac:dyDescent="0.35">
      <c r="A153" s="58" t="s">
        <v>157</v>
      </c>
      <c r="B153" s="59">
        <v>12669.97257</v>
      </c>
      <c r="C153" s="63"/>
    </row>
    <row r="154" spans="1:5" x14ac:dyDescent="0.35">
      <c r="A154" s="58" t="s">
        <v>158</v>
      </c>
      <c r="B154" s="59">
        <v>6773.3990000000003</v>
      </c>
      <c r="C154" s="63"/>
    </row>
    <row r="155" spans="1:5" x14ac:dyDescent="0.35">
      <c r="A155" s="58" t="s">
        <v>159</v>
      </c>
      <c r="B155" s="59">
        <v>1213</v>
      </c>
      <c r="C155" s="46"/>
    </row>
    <row r="156" spans="1:5" x14ac:dyDescent="0.35">
      <c r="A156" s="58" t="s">
        <v>160</v>
      </c>
      <c r="B156" s="59">
        <v>383.04895999999997</v>
      </c>
      <c r="C156" s="46"/>
    </row>
    <row r="157" spans="1:5" x14ac:dyDescent="0.35">
      <c r="A157" s="58" t="s">
        <v>161</v>
      </c>
      <c r="B157" s="59">
        <v>200.97</v>
      </c>
      <c r="C157" s="46"/>
    </row>
    <row r="158" spans="1:5" x14ac:dyDescent="0.35">
      <c r="A158" s="58" t="s">
        <v>162</v>
      </c>
      <c r="B158" s="59">
        <v>27221.762999999999</v>
      </c>
      <c r="C158" s="63"/>
    </row>
    <row r="159" spans="1:5" x14ac:dyDescent="0.35">
      <c r="A159" s="58" t="s">
        <v>163</v>
      </c>
      <c r="B159" s="59">
        <v>6595.5</v>
      </c>
      <c r="C159" s="46"/>
    </row>
    <row r="160" spans="1:5" ht="58" x14ac:dyDescent="0.35">
      <c r="A160" s="58" t="s">
        <v>164</v>
      </c>
      <c r="B160" s="59">
        <v>27825</v>
      </c>
      <c r="C160" s="55" t="s">
        <v>165</v>
      </c>
      <c r="E160" s="60"/>
    </row>
    <row r="161" spans="1:3" x14ac:dyDescent="0.35">
      <c r="A161" s="58" t="s">
        <v>166</v>
      </c>
      <c r="B161" s="59">
        <v>28984.118999999999</v>
      </c>
      <c r="C161" s="46"/>
    </row>
    <row r="162" spans="1:3" x14ac:dyDescent="0.35">
      <c r="A162" s="58" t="s">
        <v>167</v>
      </c>
      <c r="B162" s="59">
        <v>2550</v>
      </c>
      <c r="C162" s="63"/>
    </row>
    <row r="163" spans="1:3" x14ac:dyDescent="0.35">
      <c r="A163" s="58" t="s">
        <v>168</v>
      </c>
      <c r="B163" s="59">
        <v>768.5</v>
      </c>
      <c r="C163" s="63"/>
    </row>
    <row r="164" spans="1:3" ht="29" x14ac:dyDescent="0.35">
      <c r="A164" s="58" t="s">
        <v>169</v>
      </c>
      <c r="B164" s="59">
        <v>81743.733538</v>
      </c>
      <c r="C164" s="55" t="s">
        <v>170</v>
      </c>
    </row>
    <row r="165" spans="1:3" x14ac:dyDescent="0.35">
      <c r="A165" s="58" t="s">
        <v>171</v>
      </c>
      <c r="B165" s="59">
        <v>1254.3499999999999</v>
      </c>
      <c r="C165" s="46"/>
    </row>
    <row r="167" spans="1:3" x14ac:dyDescent="0.35">
      <c r="A167" s="41" t="s">
        <v>172</v>
      </c>
      <c r="B167" s="42">
        <v>4876068.948073999</v>
      </c>
    </row>
  </sheetData>
  <sheetProtection algorithmName="SHA-512" hashValue="LyGsPjD5KFm4IlgQQJ0KhHHOaV37fqMa5RL9HCWBtlB6zMnneSXcDc8LCiFhr7FHbIOI2bRw8KfbAQasaxRaHg==" saltValue="nAGat4nSBCfyzzXJh+rttw==" spinCount="100000" sheet="1" objects="1" scenarios="1" selectLockedCells="1" selectUnlockedCells="1"/>
  <mergeCells count="1">
    <mergeCell ref="A1:C1"/>
  </mergeCells>
  <phoneticPr fontId="9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6"/>
  <sheetViews>
    <sheetView zoomScale="59" zoomScaleNormal="100" workbookViewId="0">
      <pane xSplit="1" ySplit="1" topLeftCell="B2" activePane="bottomRight" state="frozen"/>
      <selection pane="topRight"/>
      <selection pane="bottomLeft"/>
      <selection pane="bottomRight" activeCell="A57" sqref="A57"/>
    </sheetView>
  </sheetViews>
  <sheetFormatPr defaultRowHeight="14.5" x14ac:dyDescent="0.35"/>
  <cols>
    <col min="1" max="1" width="50" style="6" customWidth="1"/>
    <col min="2" max="21" width="10" customWidth="1"/>
  </cols>
  <sheetData>
    <row r="1" spans="1:22" x14ac:dyDescent="0.35">
      <c r="A1" s="14" t="s">
        <v>1</v>
      </c>
      <c r="B1" s="1" t="s">
        <v>213</v>
      </c>
      <c r="C1" s="1" t="s">
        <v>214</v>
      </c>
      <c r="D1" s="1" t="s">
        <v>215</v>
      </c>
      <c r="E1" s="1" t="s">
        <v>216</v>
      </c>
      <c r="F1" s="1" t="s">
        <v>217</v>
      </c>
      <c r="G1" s="1" t="s">
        <v>220</v>
      </c>
      <c r="H1" s="1" t="s">
        <v>225</v>
      </c>
      <c r="I1" s="1" t="s">
        <v>218</v>
      </c>
      <c r="J1" s="1" t="s">
        <v>221</v>
      </c>
      <c r="K1" s="1" t="s">
        <v>207</v>
      </c>
      <c r="L1" s="1" t="s">
        <v>208</v>
      </c>
      <c r="M1" s="1" t="s">
        <v>209</v>
      </c>
      <c r="N1" s="1" t="s">
        <v>219</v>
      </c>
      <c r="O1" s="1" t="s">
        <v>222</v>
      </c>
      <c r="P1" s="1" t="s">
        <v>210</v>
      </c>
      <c r="Q1" s="1" t="s">
        <v>211</v>
      </c>
      <c r="R1" s="1" t="s">
        <v>223</v>
      </c>
      <c r="S1" s="1" t="s">
        <v>212</v>
      </c>
      <c r="T1" s="1" t="s">
        <v>226</v>
      </c>
      <c r="U1" s="2" t="s">
        <v>224</v>
      </c>
      <c r="V1" s="1" t="s">
        <v>172</v>
      </c>
    </row>
    <row r="2" spans="1:22" x14ac:dyDescent="0.35">
      <c r="A2" s="4" t="s">
        <v>8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1500</v>
      </c>
      <c r="R2" s="23">
        <v>0</v>
      </c>
      <c r="S2" s="23">
        <v>0</v>
      </c>
      <c r="T2" s="23">
        <v>0</v>
      </c>
      <c r="U2" s="23">
        <v>0</v>
      </c>
      <c r="V2" s="30">
        <f>SUM(Table19[[#This Row],[150 | 78]:[170 | 76]])</f>
        <v>1500</v>
      </c>
    </row>
    <row r="3" spans="1:22" x14ac:dyDescent="0.35">
      <c r="A3" s="4" t="s">
        <v>11</v>
      </c>
      <c r="B3" s="23">
        <v>1250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30">
        <f>SUM(Table19[[#This Row],[150 | 78]:[170 | 76]])</f>
        <v>1250</v>
      </c>
    </row>
    <row r="4" spans="1:22" ht="29" x14ac:dyDescent="0.35">
      <c r="A4" s="4" t="s">
        <v>23</v>
      </c>
      <c r="B4" s="23">
        <v>2780.1551199999999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30">
        <f>SUM(Table19[[#This Row],[150 | 78]:[170 | 76]])</f>
        <v>2780.1551199999999</v>
      </c>
    </row>
    <row r="5" spans="1:22" x14ac:dyDescent="0.35">
      <c r="A5" s="4" t="s">
        <v>26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1250</v>
      </c>
      <c r="L5" s="23">
        <v>0</v>
      </c>
      <c r="M5" s="23">
        <v>0</v>
      </c>
      <c r="N5" s="23">
        <v>1795.05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30">
        <f>SUM(Table19[[#This Row],[150 | 78]:[170 | 76]])</f>
        <v>3045.05</v>
      </c>
    </row>
    <row r="6" spans="1:22" x14ac:dyDescent="0.35">
      <c r="A6" s="4" t="s">
        <v>30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1316.5550000000001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30">
        <f>SUM(Table19[[#This Row],[150 | 78]:[170 | 76]])</f>
        <v>1316.5550000000001</v>
      </c>
    </row>
    <row r="7" spans="1:22" x14ac:dyDescent="0.35">
      <c r="A7" s="4" t="s">
        <v>32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1900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30">
        <f>SUM(Table19[[#This Row],[150 | 78]:[170 | 76]])</f>
        <v>1900</v>
      </c>
    </row>
    <row r="8" spans="1:22" ht="29" x14ac:dyDescent="0.35">
      <c r="A8" s="4" t="s">
        <v>36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17.575469999999999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30">
        <f>SUM(Table19[[#This Row],[150 | 78]:[170 | 76]])</f>
        <v>17.575469999999999</v>
      </c>
    </row>
    <row r="9" spans="1:22" x14ac:dyDescent="0.35">
      <c r="A9" s="4" t="s">
        <v>38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249.89500000000001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30">
        <f>SUM(Table19[[#This Row],[150 | 78]:[170 | 76]])</f>
        <v>249.89500000000001</v>
      </c>
    </row>
    <row r="10" spans="1:22" x14ac:dyDescent="0.35">
      <c r="A10" s="4" t="s">
        <v>40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1461.76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30">
        <f>SUM(Table19[[#This Row],[150 | 78]:[170 | 76]])</f>
        <v>1461.76</v>
      </c>
    </row>
    <row r="11" spans="1:22" x14ac:dyDescent="0.35">
      <c r="A11" s="4" t="s">
        <v>42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120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30">
        <f>SUM(Table19[[#This Row],[150 | 78]:[170 | 76]])</f>
        <v>120</v>
      </c>
    </row>
    <row r="12" spans="1:22" x14ac:dyDescent="0.35">
      <c r="A12" s="4" t="s">
        <v>48</v>
      </c>
      <c r="B12" s="23">
        <v>2657.1166600000001</v>
      </c>
      <c r="C12" s="23">
        <v>0</v>
      </c>
      <c r="D12" s="23">
        <v>0</v>
      </c>
      <c r="E12" s="23">
        <v>510</v>
      </c>
      <c r="F12" s="23">
        <v>96.144999999999996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709.3950000000001</v>
      </c>
      <c r="M12" s="23">
        <v>0</v>
      </c>
      <c r="N12" s="23">
        <v>0</v>
      </c>
      <c r="O12" s="23">
        <v>0</v>
      </c>
      <c r="P12" s="23">
        <v>6419.8425500000003</v>
      </c>
      <c r="Q12" s="23">
        <v>4000</v>
      </c>
      <c r="R12" s="23">
        <v>0</v>
      </c>
      <c r="S12" s="23">
        <v>0</v>
      </c>
      <c r="T12" s="23">
        <v>900</v>
      </c>
      <c r="U12" s="23">
        <v>0</v>
      </c>
      <c r="V12" s="30">
        <f>SUM(Table19[[#This Row],[150 | 78]:[170 | 76]])</f>
        <v>15292.49921</v>
      </c>
    </row>
    <row r="13" spans="1:22" x14ac:dyDescent="0.35">
      <c r="A13" s="4" t="s">
        <v>50</v>
      </c>
      <c r="B13" s="23">
        <v>0</v>
      </c>
      <c r="C13" s="23">
        <v>10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30">
        <f>SUM(Table19[[#This Row],[150 | 78]:[170 | 76]])</f>
        <v>10</v>
      </c>
    </row>
    <row r="14" spans="1:22" x14ac:dyDescent="0.35">
      <c r="A14" s="4" t="s">
        <v>52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806.89400000000001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30">
        <f>SUM(Table19[[#This Row],[150 | 78]:[170 | 76]])</f>
        <v>806.89400000000001</v>
      </c>
    </row>
    <row r="15" spans="1:22" x14ac:dyDescent="0.35">
      <c r="A15" s="4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1000</v>
      </c>
      <c r="L15" s="23">
        <v>521.75</v>
      </c>
      <c r="M15" s="23">
        <v>0</v>
      </c>
      <c r="N15" s="23">
        <v>550</v>
      </c>
      <c r="O15" s="23">
        <v>37.5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30">
        <f>SUM(Table19[[#This Row],[150 | 78]:[170 | 76]])</f>
        <v>2109.25</v>
      </c>
    </row>
    <row r="16" spans="1:22" x14ac:dyDescent="0.35">
      <c r="A16" s="4" t="s">
        <v>66</v>
      </c>
      <c r="B16" s="23">
        <v>0</v>
      </c>
      <c r="C16" s="23">
        <v>0</v>
      </c>
      <c r="D16" s="23">
        <v>0</v>
      </c>
      <c r="E16" s="23">
        <v>1647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637.81899999999996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30">
        <f>SUM(Table19[[#This Row],[150 | 78]:[170 | 76]])</f>
        <v>2284.819</v>
      </c>
    </row>
    <row r="17" spans="1:22" x14ac:dyDescent="0.35">
      <c r="A17" s="4" t="s">
        <v>67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742.9</v>
      </c>
      <c r="P17" s="23">
        <v>0</v>
      </c>
      <c r="Q17" s="23">
        <v>0</v>
      </c>
      <c r="R17" s="23">
        <v>0</v>
      </c>
      <c r="S17" s="23">
        <v>269.35899999999998</v>
      </c>
      <c r="T17" s="23">
        <v>0</v>
      </c>
      <c r="U17" s="23">
        <v>0</v>
      </c>
      <c r="V17" s="30">
        <f>SUM(Table19[[#This Row],[150 | 78]:[170 | 76]])</f>
        <v>1012.259</v>
      </c>
    </row>
    <row r="18" spans="1:22" x14ac:dyDescent="0.35">
      <c r="A18" s="4" t="s">
        <v>69</v>
      </c>
      <c r="B18" s="23">
        <v>0</v>
      </c>
      <c r="C18" s="23">
        <v>0</v>
      </c>
      <c r="D18" s="23">
        <v>4727.683</v>
      </c>
      <c r="E18" s="23">
        <v>200</v>
      </c>
      <c r="F18" s="23">
        <v>0</v>
      </c>
      <c r="G18" s="23">
        <v>0</v>
      </c>
      <c r="H18" s="23">
        <v>0</v>
      </c>
      <c r="I18" s="23">
        <v>0</v>
      </c>
      <c r="J18" s="23">
        <v>7032</v>
      </c>
      <c r="K18" s="23">
        <v>3411.502</v>
      </c>
      <c r="L18" s="23">
        <v>16049.781000000001</v>
      </c>
      <c r="M18" s="23">
        <v>0</v>
      </c>
      <c r="N18" s="23">
        <v>0</v>
      </c>
      <c r="O18" s="23">
        <v>0</v>
      </c>
      <c r="P18" s="23">
        <v>355.70699999999999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30">
        <f>SUM(Table19[[#This Row],[150 | 78]:[170 | 76]])</f>
        <v>31776.672999999999</v>
      </c>
    </row>
    <row r="19" spans="1:22" x14ac:dyDescent="0.35">
      <c r="A19" s="4" t="s">
        <v>71</v>
      </c>
      <c r="B19" s="23">
        <v>230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30">
        <f>SUM(Table19[[#This Row],[150 | 78]:[170 | 76]])</f>
        <v>230</v>
      </c>
    </row>
    <row r="20" spans="1:22" ht="29" x14ac:dyDescent="0.35">
      <c r="A20" s="4" t="s">
        <v>78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1300</v>
      </c>
      <c r="L20" s="23">
        <v>768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30">
        <f>SUM(Table19[[#This Row],[150 | 78]:[170 | 76]])</f>
        <v>2068</v>
      </c>
    </row>
    <row r="21" spans="1:22" ht="29" x14ac:dyDescent="0.35">
      <c r="A21" s="4" t="s">
        <v>80</v>
      </c>
      <c r="B21" s="23">
        <v>0</v>
      </c>
      <c r="C21" s="23">
        <v>0</v>
      </c>
      <c r="D21" s="23">
        <v>3000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30">
        <f>SUM(Table19[[#This Row],[150 | 78]:[170 | 76]])</f>
        <v>3000</v>
      </c>
    </row>
    <row r="22" spans="1:22" x14ac:dyDescent="0.35">
      <c r="A22" s="4" t="s">
        <v>83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500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30">
        <f>SUM(Table19[[#This Row],[150 | 78]:[170 | 76]])</f>
        <v>500</v>
      </c>
    </row>
    <row r="23" spans="1:22" x14ac:dyDescent="0.35">
      <c r="A23" s="4" t="s">
        <v>84</v>
      </c>
      <c r="B23" s="23">
        <v>0</v>
      </c>
      <c r="C23" s="23">
        <v>0</v>
      </c>
      <c r="D23" s="23">
        <v>0</v>
      </c>
      <c r="E23" s="23">
        <v>2500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30">
        <f>SUM(Table19[[#This Row],[150 | 78]:[170 | 76]])</f>
        <v>2500</v>
      </c>
    </row>
    <row r="24" spans="1:22" x14ac:dyDescent="0.35">
      <c r="A24" s="4" t="s">
        <v>85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4250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30">
        <f>SUM(Table19[[#This Row],[150 | 78]:[170 | 76]])</f>
        <v>4250</v>
      </c>
    </row>
    <row r="25" spans="1:22" ht="29" x14ac:dyDescent="0.35">
      <c r="A25" s="4" t="s">
        <v>91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-62.927999999999997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30">
        <f>SUM(Table19[[#This Row],[150 | 78]:[170 | 76]])</f>
        <v>-62.927999999999997</v>
      </c>
    </row>
    <row r="26" spans="1:22" x14ac:dyDescent="0.35">
      <c r="A26" s="4" t="s">
        <v>93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6000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175</v>
      </c>
      <c r="Q26" s="23">
        <v>0</v>
      </c>
      <c r="R26" s="23">
        <v>0</v>
      </c>
      <c r="S26" s="23">
        <v>985</v>
      </c>
      <c r="T26" s="23">
        <v>0</v>
      </c>
      <c r="U26" s="23">
        <v>0</v>
      </c>
      <c r="V26" s="30">
        <f>SUM(Table19[[#This Row],[150 | 78]:[170 | 76]])</f>
        <v>7160</v>
      </c>
    </row>
    <row r="27" spans="1:22" x14ac:dyDescent="0.35">
      <c r="A27" s="4" t="s">
        <v>94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1316.66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30">
        <f>SUM(Table19[[#This Row],[150 | 78]:[170 | 76]])</f>
        <v>1316.66</v>
      </c>
    </row>
    <row r="28" spans="1:22" x14ac:dyDescent="0.35">
      <c r="A28" s="4" t="s">
        <v>95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1000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30">
        <f>SUM(Table19[[#This Row],[150 | 78]:[170 | 76]])</f>
        <v>1000</v>
      </c>
    </row>
    <row r="29" spans="1:22" x14ac:dyDescent="0.35">
      <c r="A29" s="4" t="s">
        <v>98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500</v>
      </c>
      <c r="J29" s="23">
        <v>0</v>
      </c>
      <c r="K29" s="23">
        <v>0</v>
      </c>
      <c r="L29" s="23">
        <v>10600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30">
        <f>SUM(Table19[[#This Row],[150 | 78]:[170 | 76]])</f>
        <v>11100</v>
      </c>
    </row>
    <row r="30" spans="1:22" x14ac:dyDescent="0.35">
      <c r="A30" s="4" t="s">
        <v>99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1183.9649999999999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30">
        <f>SUM(Table19[[#This Row],[150 | 78]:[170 | 76]])</f>
        <v>1183.9649999999999</v>
      </c>
    </row>
    <row r="31" spans="1:22" x14ac:dyDescent="0.35">
      <c r="A31" s="4" t="s">
        <v>103</v>
      </c>
      <c r="B31" s="23">
        <v>14626.981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1300</v>
      </c>
      <c r="M31" s="23">
        <v>0</v>
      </c>
      <c r="N31" s="23">
        <v>1642.713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30">
        <f>SUM(Table19[[#This Row],[150 | 78]:[170 | 76]])</f>
        <v>17569.694</v>
      </c>
    </row>
    <row r="32" spans="1:22" x14ac:dyDescent="0.35">
      <c r="A32" s="4" t="s">
        <v>104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1700</v>
      </c>
      <c r="N32" s="23">
        <v>0</v>
      </c>
      <c r="O32" s="23">
        <v>1196.8499999999999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30">
        <f>SUM(Table19[[#This Row],[150 | 78]:[170 | 76]])</f>
        <v>2896.85</v>
      </c>
    </row>
    <row r="33" spans="1:22" x14ac:dyDescent="0.35">
      <c r="A33" s="4" t="s">
        <v>105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269.37358999999998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30">
        <f>SUM(Table19[[#This Row],[150 | 78]:[170 | 76]])</f>
        <v>269.37358999999998</v>
      </c>
    </row>
    <row r="34" spans="1:22" x14ac:dyDescent="0.35">
      <c r="A34" s="4" t="s">
        <v>109</v>
      </c>
      <c r="B34" s="23">
        <v>0</v>
      </c>
      <c r="C34" s="23">
        <v>0</v>
      </c>
      <c r="D34" s="23">
        <v>2500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30">
        <f>SUM(Table19[[#This Row],[150 | 78]:[170 | 76]])</f>
        <v>2500</v>
      </c>
    </row>
    <row r="35" spans="1:22" x14ac:dyDescent="0.35">
      <c r="A35" s="4" t="s">
        <v>110</v>
      </c>
      <c r="B35" s="23">
        <v>0</v>
      </c>
      <c r="C35" s="23">
        <v>645.76980000000003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30">
        <f>SUM(Table19[[#This Row],[150 | 78]:[170 | 76]])</f>
        <v>645.76980000000003</v>
      </c>
    </row>
    <row r="36" spans="1:22" x14ac:dyDescent="0.35">
      <c r="A36" s="4" t="s">
        <v>111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81.60624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30">
        <f>SUM(Table19[[#This Row],[150 | 78]:[170 | 76]])</f>
        <v>81.60624</v>
      </c>
    </row>
    <row r="37" spans="1:22" x14ac:dyDescent="0.35">
      <c r="A37" s="4" t="s">
        <v>115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2164.308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30">
        <f>SUM(Table19[[#This Row],[150 | 78]:[170 | 76]])</f>
        <v>2164.308</v>
      </c>
    </row>
    <row r="38" spans="1:22" x14ac:dyDescent="0.35">
      <c r="A38" s="4" t="s">
        <v>116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143.846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30">
        <f>SUM(Table19[[#This Row],[150 | 78]:[170 | 76]])</f>
        <v>143.846</v>
      </c>
    </row>
    <row r="39" spans="1:22" x14ac:dyDescent="0.35">
      <c r="A39" s="4" t="s">
        <v>117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300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30">
        <f>SUM(Table19[[#This Row],[150 | 78]:[170 | 76]])</f>
        <v>300</v>
      </c>
    </row>
    <row r="40" spans="1:22" x14ac:dyDescent="0.35">
      <c r="A40" s="4" t="s">
        <v>122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-2.2879999999999998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30">
        <f>SUM(Table19[[#This Row],[150 | 78]:[170 | 76]])</f>
        <v>-2.2879999999999998</v>
      </c>
    </row>
    <row r="41" spans="1:22" x14ac:dyDescent="0.35">
      <c r="A41" s="4" t="s">
        <v>123</v>
      </c>
      <c r="B41" s="23">
        <v>2828.23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2650</v>
      </c>
      <c r="L41" s="23">
        <v>2938</v>
      </c>
      <c r="M41" s="23">
        <v>4038.482</v>
      </c>
      <c r="N41" s="23">
        <v>1590</v>
      </c>
      <c r="O41" s="23">
        <v>3441.04</v>
      </c>
      <c r="P41" s="23">
        <v>3146.0329999999999</v>
      </c>
      <c r="Q41" s="23">
        <v>0</v>
      </c>
      <c r="R41" s="23">
        <v>1015.12</v>
      </c>
      <c r="S41" s="23">
        <v>0</v>
      </c>
      <c r="T41" s="23">
        <v>0</v>
      </c>
      <c r="U41" s="23">
        <v>0</v>
      </c>
      <c r="V41" s="30">
        <f>SUM(Table19[[#This Row],[150 | 78]:[170 | 76]])</f>
        <v>21646.904999999999</v>
      </c>
    </row>
    <row r="42" spans="1:22" x14ac:dyDescent="0.35">
      <c r="A42" s="4" t="s">
        <v>130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39.514479999999999</v>
      </c>
      <c r="I42" s="23">
        <v>0</v>
      </c>
      <c r="J42" s="23">
        <v>0</v>
      </c>
      <c r="K42" s="23">
        <v>1552.7940000000001</v>
      </c>
      <c r="L42" s="23">
        <v>12915.59</v>
      </c>
      <c r="M42" s="23">
        <v>0</v>
      </c>
      <c r="N42" s="23">
        <v>1499.799</v>
      </c>
      <c r="O42" s="23">
        <v>0</v>
      </c>
      <c r="P42" s="23">
        <v>470.68549999999999</v>
      </c>
      <c r="Q42" s="23">
        <v>0</v>
      </c>
      <c r="R42" s="23">
        <v>1000</v>
      </c>
      <c r="S42" s="23">
        <v>-64.756</v>
      </c>
      <c r="T42" s="23">
        <v>0</v>
      </c>
      <c r="U42" s="23">
        <v>0</v>
      </c>
      <c r="V42" s="30">
        <f>SUM(Table19[[#This Row],[150 | 78]:[170 | 76]])</f>
        <v>17413.626979999997</v>
      </c>
    </row>
    <row r="43" spans="1:22" x14ac:dyDescent="0.35">
      <c r="A43" s="4" t="s">
        <v>132</v>
      </c>
      <c r="B43" s="23">
        <v>3750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30">
        <f>SUM(Table19[[#This Row],[150 | 78]:[170 | 76]])</f>
        <v>3750</v>
      </c>
    </row>
    <row r="44" spans="1:22" x14ac:dyDescent="0.35">
      <c r="A44" s="4" t="s">
        <v>137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2000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30">
        <f>SUM(Table19[[#This Row],[150 | 78]:[170 | 76]])</f>
        <v>2000</v>
      </c>
    </row>
    <row r="45" spans="1:22" x14ac:dyDescent="0.35">
      <c r="A45" s="4" t="s">
        <v>142</v>
      </c>
      <c r="B45" s="23">
        <v>1130.4829999999999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30">
        <f>SUM(Table19[[#This Row],[150 | 78]:[170 | 76]])</f>
        <v>1130.4829999999999</v>
      </c>
    </row>
    <row r="46" spans="1:22" ht="29" x14ac:dyDescent="0.35">
      <c r="A46" s="4" t="s">
        <v>144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1000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30">
        <f>SUM(Table19[[#This Row],[150 | 78]:[170 | 76]])</f>
        <v>1000</v>
      </c>
    </row>
    <row r="47" spans="1:22" ht="29" x14ac:dyDescent="0.35">
      <c r="A47" s="4" t="s">
        <v>145</v>
      </c>
      <c r="B47" s="23">
        <v>500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30">
        <f>SUM(Table19[[#This Row],[150 | 78]:[170 | 76]])</f>
        <v>500</v>
      </c>
    </row>
    <row r="48" spans="1:22" x14ac:dyDescent="0.35">
      <c r="A48" s="4" t="s">
        <v>146</v>
      </c>
      <c r="B48" s="23">
        <v>0</v>
      </c>
      <c r="C48" s="23">
        <v>0</v>
      </c>
      <c r="D48" s="23">
        <v>0</v>
      </c>
      <c r="E48" s="23">
        <v>0</v>
      </c>
      <c r="F48" s="23">
        <v>1087.617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30">
        <f>SUM(Table19[[#This Row],[150 | 78]:[170 | 76]])</f>
        <v>1087.617</v>
      </c>
    </row>
    <row r="49" spans="1:22" x14ac:dyDescent="0.35">
      <c r="A49" s="4" t="s">
        <v>147</v>
      </c>
      <c r="B49" s="23">
        <v>0</v>
      </c>
      <c r="C49" s="23">
        <v>19.4849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30">
        <f>SUM(Table19[[#This Row],[150 | 78]:[170 | 76]])</f>
        <v>19.4849</v>
      </c>
    </row>
    <row r="50" spans="1:22" x14ac:dyDescent="0.35">
      <c r="A50" s="4" t="s">
        <v>151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279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30">
        <f>SUM(Table19[[#This Row],[150 | 78]:[170 | 76]])</f>
        <v>279</v>
      </c>
    </row>
    <row r="51" spans="1:22" x14ac:dyDescent="0.35">
      <c r="A51" s="4" t="s">
        <v>153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1025.5899999999999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30">
        <f>SUM(Table19[[#This Row],[150 | 78]:[170 | 76]])</f>
        <v>1025.5899999999999</v>
      </c>
    </row>
    <row r="52" spans="1:22" ht="29" x14ac:dyDescent="0.35">
      <c r="A52" s="4" t="s">
        <v>157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346.02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30">
        <f>SUM(Table19[[#This Row],[150 | 78]:[170 | 76]])</f>
        <v>346.02</v>
      </c>
    </row>
    <row r="53" spans="1:22" x14ac:dyDescent="0.35">
      <c r="A53" s="4" t="s">
        <v>160</v>
      </c>
      <c r="B53" s="23">
        <v>0</v>
      </c>
      <c r="C53" s="23">
        <v>0</v>
      </c>
      <c r="D53" s="23">
        <v>285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30">
        <f>SUM(Table19[[#This Row],[150 | 78]:[170 | 76]])</f>
        <v>285</v>
      </c>
    </row>
    <row r="54" spans="1:22" x14ac:dyDescent="0.35">
      <c r="A54" s="4" t="s">
        <v>161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200.97</v>
      </c>
      <c r="V54" s="30">
        <f>SUM(Table19[[#This Row],[150 | 78]:[170 | 76]])</f>
        <v>200.97</v>
      </c>
    </row>
    <row r="55" spans="1:22" x14ac:dyDescent="0.35">
      <c r="A55" s="4" t="s">
        <v>163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307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30">
        <f>SUM(Table19[[#This Row],[150 | 78]:[170 | 76]])</f>
        <v>307</v>
      </c>
    </row>
    <row r="56" spans="1:22" x14ac:dyDescent="0.35">
      <c r="A56" s="5" t="s">
        <v>167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1250</v>
      </c>
      <c r="T56" s="23">
        <v>0</v>
      </c>
      <c r="U56" s="23">
        <v>0</v>
      </c>
      <c r="V56" s="30">
        <f>SUM(Table19[[#This Row],[150 | 78]:[170 | 76]])</f>
        <v>1250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8"/>
  <sheetViews>
    <sheetView zoomScale="68" zoomScaleNormal="90" workbookViewId="0">
      <pane xSplit="1" ySplit="1" topLeftCell="B2" activePane="bottomRight" state="frozen"/>
      <selection pane="topRight"/>
      <selection pane="bottomLeft"/>
      <selection pane="bottomRight" activeCell="A59" sqref="A59"/>
    </sheetView>
  </sheetViews>
  <sheetFormatPr defaultRowHeight="14.5" x14ac:dyDescent="0.35"/>
  <cols>
    <col min="1" max="1" width="50" style="6" customWidth="1"/>
    <col min="2" max="21" width="10" customWidth="1"/>
  </cols>
  <sheetData>
    <row r="1" spans="1:22" x14ac:dyDescent="0.35">
      <c r="A1" s="14" t="s">
        <v>1</v>
      </c>
      <c r="B1" s="1" t="s">
        <v>213</v>
      </c>
      <c r="C1" s="1" t="s">
        <v>214</v>
      </c>
      <c r="D1" s="1" t="s">
        <v>215</v>
      </c>
      <c r="E1" s="1" t="s">
        <v>216</v>
      </c>
      <c r="F1" s="1" t="s">
        <v>217</v>
      </c>
      <c r="G1" s="1" t="s">
        <v>218</v>
      </c>
      <c r="H1" s="1" t="s">
        <v>221</v>
      </c>
      <c r="I1" s="1" t="s">
        <v>227</v>
      </c>
      <c r="J1" s="1" t="s">
        <v>207</v>
      </c>
      <c r="K1" s="1" t="s">
        <v>208</v>
      </c>
      <c r="L1" s="1" t="s">
        <v>209</v>
      </c>
      <c r="M1" s="1" t="s">
        <v>219</v>
      </c>
      <c r="N1" s="1" t="s">
        <v>222</v>
      </c>
      <c r="O1" s="1" t="s">
        <v>210</v>
      </c>
      <c r="P1" s="1" t="s">
        <v>211</v>
      </c>
      <c r="Q1" s="1" t="s">
        <v>223</v>
      </c>
      <c r="R1" s="1" t="s">
        <v>212</v>
      </c>
      <c r="S1" s="1" t="s">
        <v>228</v>
      </c>
      <c r="T1" s="1" t="s">
        <v>226</v>
      </c>
      <c r="U1" s="2" t="s">
        <v>229</v>
      </c>
      <c r="V1" s="1" t="s">
        <v>172</v>
      </c>
    </row>
    <row r="2" spans="1:22" x14ac:dyDescent="0.35">
      <c r="A2" s="4" t="s">
        <v>11</v>
      </c>
      <c r="B2" s="23">
        <v>1400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3">
        <v>0</v>
      </c>
      <c r="T2" s="23">
        <v>0</v>
      </c>
      <c r="U2" s="23">
        <v>0</v>
      </c>
      <c r="V2" s="30">
        <f>SUM(Table18[[#This Row],[150 | 78]:[169 | 70]])</f>
        <v>1400</v>
      </c>
    </row>
    <row r="3" spans="1:22" x14ac:dyDescent="0.35">
      <c r="A3" s="4" t="s">
        <v>12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900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30">
        <f>SUM(Table18[[#This Row],[150 | 78]:[169 | 70]])</f>
        <v>900</v>
      </c>
    </row>
    <row r="4" spans="1:22" x14ac:dyDescent="0.35">
      <c r="A4" s="4" t="s">
        <v>22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680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30">
        <f>SUM(Table18[[#This Row],[150 | 78]:[169 | 70]])</f>
        <v>680</v>
      </c>
    </row>
    <row r="5" spans="1:22" ht="29" x14ac:dyDescent="0.35">
      <c r="A5" s="4" t="s">
        <v>23</v>
      </c>
      <c r="B5" s="23">
        <v>4799.0910000000003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30">
        <f>SUM(Table18[[#This Row],[150 | 78]:[169 | 70]])</f>
        <v>4799.0910000000003</v>
      </c>
    </row>
    <row r="6" spans="1:22" x14ac:dyDescent="0.35">
      <c r="A6" s="4" t="s">
        <v>26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1250</v>
      </c>
      <c r="K6" s="23">
        <v>2000</v>
      </c>
      <c r="L6" s="23">
        <v>0</v>
      </c>
      <c r="M6" s="23">
        <v>2420.5500000000002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30">
        <f>SUM(Table18[[#This Row],[150 | 78]:[169 | 70]])</f>
        <v>5670.55</v>
      </c>
    </row>
    <row r="7" spans="1:22" x14ac:dyDescent="0.35">
      <c r="A7" s="4" t="s">
        <v>30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2320.4189999999999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30">
        <f>SUM(Table18[[#This Row],[150 | 78]:[169 | 70]])</f>
        <v>2320.4189999999999</v>
      </c>
    </row>
    <row r="8" spans="1:22" x14ac:dyDescent="0.35">
      <c r="A8" s="4" t="s">
        <v>32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1665.6849999999999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30">
        <f>SUM(Table18[[#This Row],[150 | 78]:[169 | 70]])</f>
        <v>1665.6849999999999</v>
      </c>
    </row>
    <row r="9" spans="1:22" x14ac:dyDescent="0.35">
      <c r="A9" s="4" t="s">
        <v>37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600</v>
      </c>
      <c r="U9" s="23">
        <v>0</v>
      </c>
      <c r="V9" s="30">
        <f>SUM(Table18[[#This Row],[150 | 78]:[169 | 70]])</f>
        <v>600</v>
      </c>
    </row>
    <row r="10" spans="1:22" x14ac:dyDescent="0.35">
      <c r="A10" s="4" t="s">
        <v>38</v>
      </c>
      <c r="B10" s="23">
        <v>0</v>
      </c>
      <c r="C10" s="23">
        <v>0</v>
      </c>
      <c r="D10" s="23">
        <v>0</v>
      </c>
      <c r="E10" s="23">
        <v>990.36788000000001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30">
        <f>SUM(Table18[[#This Row],[150 | 78]:[169 | 70]])</f>
        <v>990.36788000000001</v>
      </c>
    </row>
    <row r="11" spans="1:22" x14ac:dyDescent="0.35">
      <c r="A11" s="4" t="s">
        <v>42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135.30199999999999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30">
        <f>SUM(Table18[[#This Row],[150 | 78]:[169 | 70]])</f>
        <v>135.30199999999999</v>
      </c>
    </row>
    <row r="12" spans="1:22" x14ac:dyDescent="0.35">
      <c r="A12" s="4" t="s">
        <v>46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955</v>
      </c>
      <c r="T12" s="23">
        <v>0</v>
      </c>
      <c r="U12" s="23">
        <v>0</v>
      </c>
      <c r="V12" s="30">
        <f>SUM(Table18[[#This Row],[150 | 78]:[169 | 70]])</f>
        <v>955</v>
      </c>
    </row>
    <row r="13" spans="1:22" x14ac:dyDescent="0.35">
      <c r="A13" s="4" t="s">
        <v>47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3211.9119999999998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30">
        <f>SUM(Table18[[#This Row],[150 | 78]:[169 | 70]])</f>
        <v>3211.9119999999998</v>
      </c>
    </row>
    <row r="14" spans="1:22" x14ac:dyDescent="0.35">
      <c r="A14" s="4" t="s">
        <v>48</v>
      </c>
      <c r="B14" s="23">
        <v>2000.002</v>
      </c>
      <c r="C14" s="23">
        <v>0</v>
      </c>
      <c r="D14" s="23">
        <v>0</v>
      </c>
      <c r="E14" s="23">
        <v>0</v>
      </c>
      <c r="F14" s="23">
        <v>2700</v>
      </c>
      <c r="G14" s="23">
        <v>0</v>
      </c>
      <c r="H14" s="23">
        <v>0</v>
      </c>
      <c r="I14" s="23">
        <v>0</v>
      </c>
      <c r="J14" s="23">
        <v>0</v>
      </c>
      <c r="K14" s="23">
        <v>4185.45</v>
      </c>
      <c r="L14" s="23">
        <v>0</v>
      </c>
      <c r="M14" s="23">
        <v>0</v>
      </c>
      <c r="N14" s="23">
        <v>0</v>
      </c>
      <c r="O14" s="23">
        <v>2413.9259999999999</v>
      </c>
      <c r="P14" s="23">
        <v>5310</v>
      </c>
      <c r="Q14" s="23">
        <v>4999.9979999999996</v>
      </c>
      <c r="R14" s="23">
        <v>0</v>
      </c>
      <c r="S14" s="23">
        <v>0</v>
      </c>
      <c r="T14" s="23">
        <v>0</v>
      </c>
      <c r="U14" s="23">
        <v>5.15</v>
      </c>
      <c r="V14" s="30">
        <f>SUM(Table18[[#This Row],[150 | 78]:[169 | 70]])</f>
        <v>21614.526000000002</v>
      </c>
    </row>
    <row r="15" spans="1:22" x14ac:dyDescent="0.35">
      <c r="A15" s="4" t="s">
        <v>50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229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30">
        <f>SUM(Table18[[#This Row],[150 | 78]:[169 | 70]])</f>
        <v>229</v>
      </c>
    </row>
    <row r="16" spans="1:22" x14ac:dyDescent="0.35">
      <c r="A16" s="4" t="s">
        <v>52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225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30">
        <f>SUM(Table18[[#This Row],[150 | 78]:[169 | 70]])</f>
        <v>225</v>
      </c>
    </row>
    <row r="17" spans="1:22" x14ac:dyDescent="0.35">
      <c r="A17" s="4" t="s">
        <v>65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200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30">
        <f>SUM(Table18[[#This Row],[150 | 78]:[169 | 70]])</f>
        <v>200</v>
      </c>
    </row>
    <row r="18" spans="1:22" x14ac:dyDescent="0.35">
      <c r="A18" s="4" t="s">
        <v>67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1214.8889999999999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30">
        <f>SUM(Table18[[#This Row],[150 | 78]:[169 | 70]])</f>
        <v>1214.8889999999999</v>
      </c>
    </row>
    <row r="19" spans="1:22" x14ac:dyDescent="0.35">
      <c r="A19" s="4" t="s">
        <v>69</v>
      </c>
      <c r="B19" s="23">
        <v>0</v>
      </c>
      <c r="C19" s="23">
        <v>0</v>
      </c>
      <c r="D19" s="23">
        <v>2000</v>
      </c>
      <c r="E19" s="23">
        <v>1053.75</v>
      </c>
      <c r="F19" s="23">
        <v>0</v>
      </c>
      <c r="G19" s="23">
        <v>0</v>
      </c>
      <c r="H19" s="23">
        <v>0</v>
      </c>
      <c r="I19" s="23">
        <v>3184.24</v>
      </c>
      <c r="J19" s="23">
        <v>2836.7260000000001</v>
      </c>
      <c r="K19" s="23">
        <v>7751.085</v>
      </c>
      <c r="L19" s="23">
        <v>0</v>
      </c>
      <c r="M19" s="23">
        <v>0</v>
      </c>
      <c r="N19" s="23">
        <v>-3.617</v>
      </c>
      <c r="O19" s="23">
        <v>199.60499999999999</v>
      </c>
      <c r="P19" s="23">
        <v>976.73900000000003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30">
        <f>SUM(Table18[[#This Row],[150 | 78]:[169 | 70]])</f>
        <v>17998.528000000002</v>
      </c>
    </row>
    <row r="20" spans="1:22" ht="29" x14ac:dyDescent="0.35">
      <c r="A20" s="4" t="s">
        <v>78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455</v>
      </c>
      <c r="K20" s="23">
        <v>1142.92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30">
        <f>SUM(Table18[[#This Row],[150 | 78]:[169 | 70]])</f>
        <v>1597.92</v>
      </c>
    </row>
    <row r="21" spans="1:22" ht="29" x14ac:dyDescent="0.35">
      <c r="A21" s="4" t="s">
        <v>80</v>
      </c>
      <c r="B21" s="23">
        <v>0</v>
      </c>
      <c r="C21" s="23">
        <v>0</v>
      </c>
      <c r="D21" s="23">
        <v>3500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30">
        <f>SUM(Table18[[#This Row],[150 | 78]:[169 | 70]])</f>
        <v>3500</v>
      </c>
    </row>
    <row r="22" spans="1:22" x14ac:dyDescent="0.35">
      <c r="A22" s="4" t="s">
        <v>83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796.51800000000003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30">
        <f>SUM(Table18[[#This Row],[150 | 78]:[169 | 70]])</f>
        <v>796.51800000000003</v>
      </c>
    </row>
    <row r="23" spans="1:22" x14ac:dyDescent="0.35">
      <c r="A23" s="4" t="s">
        <v>85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5600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30">
        <f>SUM(Table18[[#This Row],[150 | 78]:[169 | 70]])</f>
        <v>5600</v>
      </c>
    </row>
    <row r="24" spans="1:22" x14ac:dyDescent="0.35">
      <c r="A24" s="4" t="s">
        <v>93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5500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75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30">
        <f>SUM(Table18[[#This Row],[150 | 78]:[169 | 70]])</f>
        <v>5575</v>
      </c>
    </row>
    <row r="25" spans="1:22" x14ac:dyDescent="0.35">
      <c r="A25" s="4" t="s">
        <v>94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753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30">
        <f>SUM(Table18[[#This Row],[150 | 78]:[169 | 70]])</f>
        <v>753</v>
      </c>
    </row>
    <row r="26" spans="1:22" x14ac:dyDescent="0.35">
      <c r="A26" s="4" t="s">
        <v>95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1496.242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30">
        <f>SUM(Table18[[#This Row],[150 | 78]:[169 | 70]])</f>
        <v>1496.242</v>
      </c>
    </row>
    <row r="27" spans="1:22" x14ac:dyDescent="0.35">
      <c r="A27" s="4" t="s">
        <v>98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11100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30">
        <f>SUM(Table18[[#This Row],[150 | 78]:[169 | 70]])</f>
        <v>11100</v>
      </c>
    </row>
    <row r="28" spans="1:22" x14ac:dyDescent="0.35">
      <c r="A28" s="4" t="s">
        <v>101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5000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147.69013000000001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30">
        <f>SUM(Table18[[#This Row],[150 | 78]:[169 | 70]])</f>
        <v>5147.69013</v>
      </c>
    </row>
    <row r="29" spans="1:22" x14ac:dyDescent="0.35">
      <c r="A29" s="4" t="s">
        <v>103</v>
      </c>
      <c r="B29" s="23">
        <v>16090.704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3689.45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30">
        <f>SUM(Table18[[#This Row],[150 | 78]:[169 | 70]])</f>
        <v>19780.153999999999</v>
      </c>
    </row>
    <row r="30" spans="1:22" x14ac:dyDescent="0.35">
      <c r="A30" s="4" t="s">
        <v>104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3742</v>
      </c>
      <c r="L30" s="23">
        <v>2363.9</v>
      </c>
      <c r="M30" s="23">
        <v>0</v>
      </c>
      <c r="N30" s="23">
        <v>4341.3999999999996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30">
        <f>SUM(Table18[[#This Row],[150 | 78]:[169 | 70]])</f>
        <v>10447.299999999999</v>
      </c>
    </row>
    <row r="31" spans="1:22" x14ac:dyDescent="0.35">
      <c r="A31" s="4" t="s">
        <v>105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33.5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30">
        <f>SUM(Table18[[#This Row],[150 | 78]:[169 | 70]])</f>
        <v>33.5</v>
      </c>
    </row>
    <row r="32" spans="1:22" x14ac:dyDescent="0.35">
      <c r="A32" s="4" t="s">
        <v>108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912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30">
        <f>SUM(Table18[[#This Row],[150 | 78]:[169 | 70]])</f>
        <v>912</v>
      </c>
    </row>
    <row r="33" spans="1:22" x14ac:dyDescent="0.35">
      <c r="A33" s="4" t="s">
        <v>109</v>
      </c>
      <c r="B33" s="23">
        <v>0</v>
      </c>
      <c r="C33" s="23">
        <v>0</v>
      </c>
      <c r="D33" s="23">
        <v>2500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30">
        <f>SUM(Table18[[#This Row],[150 | 78]:[169 | 70]])</f>
        <v>2500</v>
      </c>
    </row>
    <row r="34" spans="1:22" x14ac:dyDescent="0.35">
      <c r="A34" s="4" t="s">
        <v>110</v>
      </c>
      <c r="B34" s="23">
        <v>0</v>
      </c>
      <c r="C34" s="23">
        <v>557.99761999999998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30">
        <f>SUM(Table18[[#This Row],[150 | 78]:[169 | 70]])</f>
        <v>557.99761999999998</v>
      </c>
    </row>
    <row r="35" spans="1:22" x14ac:dyDescent="0.35">
      <c r="A35" s="4" t="s">
        <v>111</v>
      </c>
      <c r="B35" s="23">
        <v>0</v>
      </c>
      <c r="C35" s="23">
        <v>0</v>
      </c>
      <c r="D35" s="23">
        <v>0.56299999999999994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30">
        <f>SUM(Table18[[#This Row],[150 | 78]:[169 | 70]])</f>
        <v>0.56299999999999994</v>
      </c>
    </row>
    <row r="36" spans="1:22" x14ac:dyDescent="0.35">
      <c r="A36" s="4" t="s">
        <v>115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2984.6309999999999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30">
        <f>SUM(Table18[[#This Row],[150 | 78]:[169 | 70]])</f>
        <v>2984.6309999999999</v>
      </c>
    </row>
    <row r="37" spans="1:22" x14ac:dyDescent="0.35">
      <c r="A37" s="4" t="s">
        <v>116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40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30">
        <f>SUM(Table18[[#This Row],[150 | 78]:[169 | 70]])</f>
        <v>40</v>
      </c>
    </row>
    <row r="38" spans="1:22" x14ac:dyDescent="0.35">
      <c r="A38" s="4" t="s">
        <v>117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300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30">
        <f>SUM(Table18[[#This Row],[150 | 78]:[169 | 70]])</f>
        <v>300</v>
      </c>
    </row>
    <row r="39" spans="1:22" x14ac:dyDescent="0.35">
      <c r="A39" s="4" t="s">
        <v>122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70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30">
        <f>SUM(Table18[[#This Row],[150 | 78]:[169 | 70]])</f>
        <v>70</v>
      </c>
    </row>
    <row r="40" spans="1:22" x14ac:dyDescent="0.35">
      <c r="A40" s="4" t="s">
        <v>123</v>
      </c>
      <c r="B40" s="23">
        <v>3361.1860000000001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2112</v>
      </c>
      <c r="K40" s="23">
        <v>5638</v>
      </c>
      <c r="L40" s="23">
        <v>3928.4</v>
      </c>
      <c r="M40" s="23">
        <v>500</v>
      </c>
      <c r="N40" s="23">
        <v>3826.8829999999998</v>
      </c>
      <c r="O40" s="23">
        <v>1461.473</v>
      </c>
      <c r="P40" s="23">
        <v>0</v>
      </c>
      <c r="Q40" s="23">
        <v>0</v>
      </c>
      <c r="R40" s="23">
        <v>896.5</v>
      </c>
      <c r="S40" s="23">
        <v>0</v>
      </c>
      <c r="T40" s="23">
        <v>0</v>
      </c>
      <c r="U40" s="23">
        <v>0</v>
      </c>
      <c r="V40" s="30">
        <f>SUM(Table18[[#This Row],[150 | 78]:[169 | 70]])</f>
        <v>21724.441999999995</v>
      </c>
    </row>
    <row r="41" spans="1:22" x14ac:dyDescent="0.35">
      <c r="A41" s="4" t="s">
        <v>124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1800</v>
      </c>
      <c r="K41" s="23">
        <v>0</v>
      </c>
      <c r="L41" s="23">
        <v>0</v>
      </c>
      <c r="M41" s="23">
        <v>0</v>
      </c>
      <c r="N41" s="23">
        <v>0</v>
      </c>
      <c r="O41" s="23">
        <v>26.545909999999999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30">
        <f>SUM(Table18[[#This Row],[150 | 78]:[169 | 70]])</f>
        <v>1826.54591</v>
      </c>
    </row>
    <row r="42" spans="1:22" x14ac:dyDescent="0.35">
      <c r="A42" s="4" t="s">
        <v>130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1579.8630000000001</v>
      </c>
      <c r="K42" s="23">
        <v>9831.7439999999988</v>
      </c>
      <c r="L42" s="23">
        <v>150</v>
      </c>
      <c r="M42" s="23">
        <v>1772.425</v>
      </c>
      <c r="N42" s="23">
        <v>0</v>
      </c>
      <c r="O42" s="23">
        <v>164.68299999999999</v>
      </c>
      <c r="P42" s="23">
        <v>0</v>
      </c>
      <c r="Q42" s="23">
        <v>1574</v>
      </c>
      <c r="R42" s="23">
        <v>0</v>
      </c>
      <c r="S42" s="23">
        <v>0</v>
      </c>
      <c r="T42" s="23">
        <v>0</v>
      </c>
      <c r="U42" s="23">
        <v>0</v>
      </c>
      <c r="V42" s="30">
        <f>SUM(Table18[[#This Row],[150 | 78]:[169 | 70]])</f>
        <v>15072.714999999997</v>
      </c>
    </row>
    <row r="43" spans="1:22" x14ac:dyDescent="0.35">
      <c r="A43" s="4" t="s">
        <v>132</v>
      </c>
      <c r="B43" s="23">
        <v>4000.00027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30">
        <f>SUM(Table18[[#This Row],[150 | 78]:[169 | 70]])</f>
        <v>4000.00027</v>
      </c>
    </row>
    <row r="44" spans="1:22" x14ac:dyDescent="0.35">
      <c r="A44" s="4" t="s">
        <v>137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5000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30">
        <f>SUM(Table18[[#This Row],[150 | 78]:[169 | 70]])</f>
        <v>5000</v>
      </c>
    </row>
    <row r="45" spans="1:22" x14ac:dyDescent="0.35">
      <c r="A45" s="4" t="s">
        <v>142</v>
      </c>
      <c r="B45" s="23">
        <v>2774.61987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30">
        <f>SUM(Table18[[#This Row],[150 | 78]:[169 | 70]])</f>
        <v>2774.61987</v>
      </c>
    </row>
    <row r="46" spans="1:22" ht="29" x14ac:dyDescent="0.35">
      <c r="A46" s="4" t="s">
        <v>144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800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30">
        <f>SUM(Table18[[#This Row],[150 | 78]:[169 | 70]])</f>
        <v>800</v>
      </c>
    </row>
    <row r="47" spans="1:22" ht="29" x14ac:dyDescent="0.35">
      <c r="A47" s="4" t="s">
        <v>145</v>
      </c>
      <c r="B47" s="23">
        <v>200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30">
        <f>SUM(Table18[[#This Row],[150 | 78]:[169 | 70]])</f>
        <v>200</v>
      </c>
    </row>
    <row r="48" spans="1:22" x14ac:dyDescent="0.35">
      <c r="A48" s="4" t="s">
        <v>149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2188.576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30">
        <f>SUM(Table18[[#This Row],[150 | 78]:[169 | 70]])</f>
        <v>2188.576</v>
      </c>
    </row>
    <row r="49" spans="1:22" x14ac:dyDescent="0.35">
      <c r="A49" s="4" t="s">
        <v>151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2700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30">
        <f>SUM(Table18[[#This Row],[150 | 78]:[169 | 70]])</f>
        <v>2700</v>
      </c>
    </row>
    <row r="50" spans="1:22" x14ac:dyDescent="0.35">
      <c r="A50" s="4" t="s">
        <v>152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1768.539</v>
      </c>
      <c r="U50" s="23">
        <v>0</v>
      </c>
      <c r="V50" s="30">
        <f>SUM(Table18[[#This Row],[150 | 78]:[169 | 70]])</f>
        <v>1768.539</v>
      </c>
    </row>
    <row r="51" spans="1:22" ht="29" x14ac:dyDescent="0.35">
      <c r="A51" s="4" t="s">
        <v>156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1035</v>
      </c>
      <c r="T51" s="23">
        <v>0</v>
      </c>
      <c r="U51" s="23">
        <v>0</v>
      </c>
      <c r="V51" s="30">
        <f>SUM(Table18[[#This Row],[150 | 78]:[169 | 70]])</f>
        <v>1035</v>
      </c>
    </row>
    <row r="52" spans="1:22" ht="29" x14ac:dyDescent="0.35">
      <c r="A52" s="4" t="s">
        <v>157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1186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30">
        <f>SUM(Table18[[#This Row],[150 | 78]:[169 | 70]])</f>
        <v>1186</v>
      </c>
    </row>
    <row r="53" spans="1:22" x14ac:dyDescent="0.35">
      <c r="A53" s="4" t="s">
        <v>160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98.048959999999994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30">
        <f>SUM(Table18[[#This Row],[150 | 78]:[169 | 70]])</f>
        <v>98.048959999999994</v>
      </c>
    </row>
    <row r="54" spans="1:22" x14ac:dyDescent="0.35">
      <c r="A54" s="4" t="s">
        <v>163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290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30">
        <f>SUM(Table18[[#This Row],[150 | 78]:[169 | 70]])</f>
        <v>290</v>
      </c>
    </row>
    <row r="55" spans="1:22" ht="29" x14ac:dyDescent="0.35">
      <c r="A55" s="4" t="s">
        <v>164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654.23599999999999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30">
        <f>SUM(Table18[[#This Row],[150 | 78]:[169 | 70]])</f>
        <v>654.23599999999999</v>
      </c>
    </row>
    <row r="56" spans="1:22" x14ac:dyDescent="0.35">
      <c r="A56" s="4" t="s">
        <v>168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723.5</v>
      </c>
      <c r="T56" s="23">
        <v>0</v>
      </c>
      <c r="U56" s="23">
        <v>0</v>
      </c>
      <c r="V56" s="30">
        <f>SUM(Table18[[#This Row],[150 | 78]:[169 | 70]])</f>
        <v>723.5</v>
      </c>
    </row>
    <row r="57" spans="1:22" x14ac:dyDescent="0.35">
      <c r="A57" s="4" t="s">
        <v>169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1350</v>
      </c>
      <c r="T57" s="23">
        <v>0</v>
      </c>
      <c r="U57" s="23">
        <v>0</v>
      </c>
      <c r="V57" s="30">
        <f>SUM(Table18[[#This Row],[150 | 78]:[169 | 70]])</f>
        <v>1350</v>
      </c>
    </row>
    <row r="58" spans="1:22" x14ac:dyDescent="0.35">
      <c r="A58" s="5" t="s">
        <v>171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754.35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30">
        <f>SUM(Table18[[#This Row],[150 | 78]:[169 | 70]])</f>
        <v>754.35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55"/>
  <sheetViews>
    <sheetView zoomScale="57" zoomScaleNormal="100" workbookViewId="0">
      <pane xSplit="1" ySplit="1" topLeftCell="B2" activePane="bottomRight" state="frozen"/>
      <selection pane="topRight"/>
      <selection pane="bottomLeft"/>
      <selection pane="bottomRight" activeCell="F8" sqref="F8"/>
    </sheetView>
  </sheetViews>
  <sheetFormatPr defaultRowHeight="14.5" x14ac:dyDescent="0.35"/>
  <cols>
    <col min="1" max="1" width="50" style="6" customWidth="1"/>
    <col min="2" max="24" width="10" customWidth="1"/>
    <col min="25" max="25" width="11.7265625" customWidth="1"/>
  </cols>
  <sheetData>
    <row r="1" spans="1:25" x14ac:dyDescent="0.35">
      <c r="A1" s="14" t="s">
        <v>1</v>
      </c>
      <c r="B1" s="1" t="s">
        <v>213</v>
      </c>
      <c r="C1" s="1" t="s">
        <v>230</v>
      </c>
      <c r="D1" s="1" t="s">
        <v>214</v>
      </c>
      <c r="E1" s="1" t="s">
        <v>215</v>
      </c>
      <c r="F1" s="1" t="s">
        <v>216</v>
      </c>
      <c r="G1" s="1" t="s">
        <v>231</v>
      </c>
      <c r="H1" s="1" t="s">
        <v>218</v>
      </c>
      <c r="I1" s="1" t="s">
        <v>232</v>
      </c>
      <c r="J1" s="1" t="s">
        <v>206</v>
      </c>
      <c r="K1" s="1" t="s">
        <v>227</v>
      </c>
      <c r="L1" s="1" t="s">
        <v>207</v>
      </c>
      <c r="M1" s="1" t="s">
        <v>208</v>
      </c>
      <c r="N1" s="1" t="s">
        <v>209</v>
      </c>
      <c r="O1" s="1" t="s">
        <v>219</v>
      </c>
      <c r="P1" s="1" t="s">
        <v>222</v>
      </c>
      <c r="Q1" s="1" t="s">
        <v>210</v>
      </c>
      <c r="R1" s="1" t="s">
        <v>211</v>
      </c>
      <c r="S1" s="1" t="s">
        <v>223</v>
      </c>
      <c r="T1" s="1" t="s">
        <v>212</v>
      </c>
      <c r="U1" s="1" t="s">
        <v>228</v>
      </c>
      <c r="V1" s="1" t="s">
        <v>233</v>
      </c>
      <c r="W1" s="1" t="s">
        <v>226</v>
      </c>
      <c r="X1" s="2" t="s">
        <v>234</v>
      </c>
      <c r="Y1" s="1" t="s">
        <v>172</v>
      </c>
    </row>
    <row r="2" spans="1:25" x14ac:dyDescent="0.35">
      <c r="A2" s="22" t="s">
        <v>8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1500</v>
      </c>
      <c r="S2" s="23">
        <v>0</v>
      </c>
      <c r="T2" s="23">
        <v>0</v>
      </c>
      <c r="U2" s="23">
        <v>0</v>
      </c>
      <c r="V2" s="23">
        <v>0</v>
      </c>
      <c r="W2" s="23">
        <v>0</v>
      </c>
      <c r="X2" s="24">
        <v>0</v>
      </c>
      <c r="Y2" s="29">
        <f>SUM(Table17[[#This Row],[150 | 78]:[172 | 70]])</f>
        <v>1500</v>
      </c>
    </row>
    <row r="3" spans="1:25" x14ac:dyDescent="0.35">
      <c r="A3" s="22" t="s">
        <v>11</v>
      </c>
      <c r="B3" s="23">
        <v>2000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v>0</v>
      </c>
      <c r="W3" s="23">
        <v>0</v>
      </c>
      <c r="X3" s="24">
        <v>0</v>
      </c>
      <c r="Y3" s="30">
        <f>SUM(Table17[[#This Row],[150 | 78]:[172 | 70]])</f>
        <v>2000</v>
      </c>
    </row>
    <row r="4" spans="1:25" x14ac:dyDescent="0.35">
      <c r="A4" s="22" t="s">
        <v>17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722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v>0</v>
      </c>
      <c r="W4" s="23">
        <v>0</v>
      </c>
      <c r="X4" s="23">
        <v>0</v>
      </c>
      <c r="Y4" s="30">
        <f>SUM(Table17[[#This Row],[150 | 78]:[172 | 70]])</f>
        <v>722</v>
      </c>
    </row>
    <row r="5" spans="1:25" x14ac:dyDescent="0.35">
      <c r="A5" s="22" t="s">
        <v>19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784.8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23">
        <v>0</v>
      </c>
      <c r="W5" s="23">
        <v>0</v>
      </c>
      <c r="X5" s="23">
        <v>0</v>
      </c>
      <c r="Y5" s="30">
        <f>SUM(Table17[[#This Row],[150 | 78]:[172 | 70]])</f>
        <v>784.8</v>
      </c>
    </row>
    <row r="6" spans="1:25" x14ac:dyDescent="0.35">
      <c r="A6" s="22" t="s">
        <v>22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310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30">
        <f>SUM(Table17[[#This Row],[150 | 78]:[172 | 70]])</f>
        <v>310</v>
      </c>
    </row>
    <row r="7" spans="1:25" x14ac:dyDescent="0.35">
      <c r="A7" s="22" t="s">
        <v>26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1823.5650000000001</v>
      </c>
      <c r="M7" s="23">
        <v>2030.1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30">
        <f>SUM(Table17[[#This Row],[150 | 78]:[172 | 70]])</f>
        <v>3853.665</v>
      </c>
    </row>
    <row r="8" spans="1:25" x14ac:dyDescent="0.35">
      <c r="A8" s="22" t="s">
        <v>29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884.03499999999997</v>
      </c>
      <c r="U8" s="23">
        <v>0</v>
      </c>
      <c r="V8" s="23">
        <v>0</v>
      </c>
      <c r="W8" s="23">
        <v>0</v>
      </c>
      <c r="X8" s="23">
        <v>0</v>
      </c>
      <c r="Y8" s="30">
        <f>SUM(Table17[[#This Row],[150 | 78]:[172 | 70]])</f>
        <v>884.03499999999997</v>
      </c>
    </row>
    <row r="9" spans="1:25" x14ac:dyDescent="0.35">
      <c r="A9" s="22" t="s">
        <v>32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1740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30">
        <f>SUM(Table17[[#This Row],[150 | 78]:[172 | 70]])</f>
        <v>1740</v>
      </c>
    </row>
    <row r="10" spans="1:25" x14ac:dyDescent="0.35">
      <c r="A10" s="22" t="s">
        <v>37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429</v>
      </c>
      <c r="X10" s="23">
        <v>0</v>
      </c>
      <c r="Y10" s="30">
        <f>SUM(Table17[[#This Row],[150 | 78]:[172 | 70]])</f>
        <v>429</v>
      </c>
    </row>
    <row r="11" spans="1:25" x14ac:dyDescent="0.35">
      <c r="A11" s="22" t="s">
        <v>38</v>
      </c>
      <c r="B11" s="23">
        <v>0</v>
      </c>
      <c r="C11" s="23">
        <v>0</v>
      </c>
      <c r="D11" s="23">
        <v>0</v>
      </c>
      <c r="E11" s="23">
        <v>0</v>
      </c>
      <c r="F11" s="23">
        <v>1400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30">
        <f>SUM(Table17[[#This Row],[150 | 78]:[172 | 70]])</f>
        <v>1400</v>
      </c>
    </row>
    <row r="12" spans="1:25" x14ac:dyDescent="0.35">
      <c r="A12" s="22" t="s">
        <v>42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184.48500000000001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3150</v>
      </c>
      <c r="Y12" s="30">
        <f>SUM(Table17[[#This Row],[150 | 78]:[172 | 70]])</f>
        <v>3334.4850000000001</v>
      </c>
    </row>
    <row r="13" spans="1:25" x14ac:dyDescent="0.35">
      <c r="A13" s="22" t="s">
        <v>43</v>
      </c>
      <c r="B13" s="23">
        <v>0</v>
      </c>
      <c r="C13" s="23">
        <v>3691.8023199999998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2500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1880</v>
      </c>
      <c r="U13" s="23">
        <v>0</v>
      </c>
      <c r="V13" s="23">
        <v>0</v>
      </c>
      <c r="W13" s="23">
        <v>0</v>
      </c>
      <c r="X13" s="23">
        <v>0</v>
      </c>
      <c r="Y13" s="30">
        <f>SUM(Table17[[#This Row],[150 | 78]:[172 | 70]])</f>
        <v>8071.8023199999998</v>
      </c>
    </row>
    <row r="14" spans="1:25" x14ac:dyDescent="0.35">
      <c r="A14" s="22" t="s">
        <v>46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7000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3500</v>
      </c>
      <c r="W14" s="23">
        <v>0</v>
      </c>
      <c r="X14" s="23">
        <v>0</v>
      </c>
      <c r="Y14" s="30">
        <f>SUM(Table17[[#This Row],[150 | 78]:[172 | 70]])</f>
        <v>10500</v>
      </c>
    </row>
    <row r="15" spans="1:25" x14ac:dyDescent="0.35">
      <c r="A15" s="22" t="s">
        <v>47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1500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30">
        <f>SUM(Table17[[#This Row],[150 | 78]:[172 | 70]])</f>
        <v>1500</v>
      </c>
    </row>
    <row r="16" spans="1:25" x14ac:dyDescent="0.35">
      <c r="A16" s="22" t="s">
        <v>48</v>
      </c>
      <c r="B16" s="23">
        <v>10915.2</v>
      </c>
      <c r="C16" s="23">
        <v>175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675.36400000000003</v>
      </c>
      <c r="J16" s="23">
        <v>0</v>
      </c>
      <c r="K16" s="23">
        <v>0</v>
      </c>
      <c r="L16" s="23">
        <v>0</v>
      </c>
      <c r="M16" s="23">
        <v>6466.4139999999998</v>
      </c>
      <c r="N16" s="23">
        <v>0</v>
      </c>
      <c r="O16" s="23">
        <v>0</v>
      </c>
      <c r="P16" s="23">
        <v>0</v>
      </c>
      <c r="Q16" s="23">
        <v>4987.7853299999997</v>
      </c>
      <c r="R16" s="23">
        <v>14790</v>
      </c>
      <c r="S16" s="23">
        <v>300</v>
      </c>
      <c r="T16" s="23">
        <v>266.49700000000001</v>
      </c>
      <c r="U16" s="23">
        <v>0</v>
      </c>
      <c r="V16" s="23">
        <v>0</v>
      </c>
      <c r="W16" s="23">
        <v>71</v>
      </c>
      <c r="X16" s="23">
        <v>0</v>
      </c>
      <c r="Y16" s="30">
        <f>SUM(Table17[[#This Row],[150 | 78]:[172 | 70]])</f>
        <v>38647.260330000005</v>
      </c>
    </row>
    <row r="17" spans="1:25" x14ac:dyDescent="0.35">
      <c r="A17" s="22" t="s">
        <v>52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1000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30">
        <f>SUM(Table17[[#This Row],[150 | 78]:[172 | 70]])</f>
        <v>1000</v>
      </c>
    </row>
    <row r="18" spans="1:25" x14ac:dyDescent="0.35">
      <c r="A18" s="22" t="s">
        <v>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254.34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30">
        <f>SUM(Table17[[#This Row],[150 | 78]:[172 | 70]])</f>
        <v>254.34</v>
      </c>
    </row>
    <row r="19" spans="1:25" x14ac:dyDescent="0.35">
      <c r="A19" s="22" t="s">
        <v>65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450</v>
      </c>
      <c r="M19" s="23">
        <v>0</v>
      </c>
      <c r="N19" s="23">
        <v>0</v>
      </c>
      <c r="O19" s="23">
        <v>0</v>
      </c>
      <c r="P19" s="23">
        <v>0</v>
      </c>
      <c r="Q19" s="23">
        <v>73.975560000000002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30">
        <f>SUM(Table17[[#This Row],[150 | 78]:[172 | 70]])</f>
        <v>523.97555999999997</v>
      </c>
    </row>
    <row r="20" spans="1:25" x14ac:dyDescent="0.35">
      <c r="A20" s="22" t="s">
        <v>67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650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30">
        <f>SUM(Table17[[#This Row],[150 | 78]:[172 | 70]])</f>
        <v>650</v>
      </c>
    </row>
    <row r="21" spans="1:25" x14ac:dyDescent="0.35">
      <c r="A21" s="22" t="s">
        <v>68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300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30">
        <f>SUM(Table17[[#This Row],[150 | 78]:[172 | 70]])</f>
        <v>300</v>
      </c>
    </row>
    <row r="22" spans="1:25" x14ac:dyDescent="0.35">
      <c r="A22" s="22" t="s">
        <v>69</v>
      </c>
      <c r="B22" s="23">
        <v>0</v>
      </c>
      <c r="C22" s="23">
        <v>0</v>
      </c>
      <c r="D22" s="23">
        <v>0</v>
      </c>
      <c r="E22" s="23">
        <v>8100</v>
      </c>
      <c r="F22" s="23">
        <v>0</v>
      </c>
      <c r="G22" s="23">
        <v>96.956000000000003</v>
      </c>
      <c r="H22" s="23">
        <v>0</v>
      </c>
      <c r="I22" s="23">
        <v>0</v>
      </c>
      <c r="J22" s="23">
        <v>0</v>
      </c>
      <c r="K22" s="23">
        <v>3473.6</v>
      </c>
      <c r="L22" s="23">
        <v>336.84</v>
      </c>
      <c r="M22" s="23">
        <v>1765</v>
      </c>
      <c r="N22" s="23">
        <v>1143</v>
      </c>
      <c r="O22" s="23">
        <v>0</v>
      </c>
      <c r="P22" s="23">
        <v>0</v>
      </c>
      <c r="Q22" s="23">
        <v>1437.259</v>
      </c>
      <c r="R22" s="23">
        <v>0</v>
      </c>
      <c r="S22" s="23">
        <v>1785.62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30">
        <f>SUM(Table17[[#This Row],[150 | 78]:[172 | 70]])</f>
        <v>18138.275000000001</v>
      </c>
    </row>
    <row r="23" spans="1:25" x14ac:dyDescent="0.35">
      <c r="A23" s="22" t="s">
        <v>74</v>
      </c>
      <c r="B23" s="23">
        <v>0</v>
      </c>
      <c r="C23" s="23">
        <v>0</v>
      </c>
      <c r="D23" s="23">
        <v>4800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30">
        <f>SUM(Table17[[#This Row],[150 | 78]:[172 | 70]])</f>
        <v>4800</v>
      </c>
    </row>
    <row r="24" spans="1:25" ht="29" x14ac:dyDescent="0.35">
      <c r="A24" s="22" t="s">
        <v>80</v>
      </c>
      <c r="B24" s="23">
        <v>0</v>
      </c>
      <c r="C24" s="23">
        <v>0</v>
      </c>
      <c r="D24" s="23">
        <v>0</v>
      </c>
      <c r="E24" s="23">
        <v>2612.7887099999998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30">
        <f>SUM(Table17[[#This Row],[150 | 78]:[172 | 70]])</f>
        <v>2612.7887099999998</v>
      </c>
    </row>
    <row r="25" spans="1:25" x14ac:dyDescent="0.35">
      <c r="A25" s="22" t="s">
        <v>84</v>
      </c>
      <c r="B25" s="23">
        <v>0</v>
      </c>
      <c r="C25" s="23">
        <v>0</v>
      </c>
      <c r="D25" s="23">
        <v>0</v>
      </c>
      <c r="E25" s="23">
        <v>0</v>
      </c>
      <c r="F25" s="23">
        <v>1000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30">
        <f>SUM(Table17[[#This Row],[150 | 78]:[172 | 70]])</f>
        <v>1000</v>
      </c>
    </row>
    <row r="26" spans="1:25" x14ac:dyDescent="0.35">
      <c r="A26" s="22" t="s">
        <v>85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5185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30">
        <f>SUM(Table17[[#This Row],[150 | 78]:[172 | 70]])</f>
        <v>5185</v>
      </c>
    </row>
    <row r="27" spans="1:25" ht="29" x14ac:dyDescent="0.35">
      <c r="A27" s="22" t="s">
        <v>88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987.75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95</v>
      </c>
      <c r="V27" s="23">
        <v>0</v>
      </c>
      <c r="W27" s="23">
        <v>0</v>
      </c>
      <c r="X27" s="23">
        <v>0</v>
      </c>
      <c r="Y27" s="30">
        <f>SUM(Table17[[#This Row],[150 | 78]:[172 | 70]])</f>
        <v>1082.75</v>
      </c>
    </row>
    <row r="28" spans="1:25" x14ac:dyDescent="0.35">
      <c r="A28" s="22" t="s">
        <v>93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4000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1200</v>
      </c>
      <c r="V28" s="23">
        <v>5000</v>
      </c>
      <c r="W28" s="23">
        <v>0</v>
      </c>
      <c r="X28" s="23">
        <v>0</v>
      </c>
      <c r="Y28" s="30">
        <f>SUM(Table17[[#This Row],[150 | 78]:[172 | 70]])</f>
        <v>10200</v>
      </c>
    </row>
    <row r="29" spans="1:25" x14ac:dyDescent="0.35">
      <c r="A29" s="22" t="s">
        <v>95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1000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30">
        <f>SUM(Table17[[#This Row],[150 | 78]:[172 | 70]])</f>
        <v>1000</v>
      </c>
    </row>
    <row r="30" spans="1:25" x14ac:dyDescent="0.35">
      <c r="A30" s="22" t="s">
        <v>98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11000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30">
        <f>SUM(Table17[[#This Row],[150 | 78]:[172 | 70]])</f>
        <v>11000</v>
      </c>
    </row>
    <row r="31" spans="1:25" x14ac:dyDescent="0.35">
      <c r="A31" s="22" t="s">
        <v>103</v>
      </c>
      <c r="B31" s="23">
        <v>16409.374479999999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350</v>
      </c>
      <c r="N31" s="23">
        <v>0</v>
      </c>
      <c r="O31" s="23">
        <v>1467.2017499999999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30">
        <f>SUM(Table17[[#This Row],[150 | 78]:[172 | 70]])</f>
        <v>18226.576229999999</v>
      </c>
    </row>
    <row r="32" spans="1:25" x14ac:dyDescent="0.35">
      <c r="A32" s="22" t="s">
        <v>104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4500</v>
      </c>
      <c r="N32" s="23">
        <v>1695</v>
      </c>
      <c r="O32" s="23">
        <v>0</v>
      </c>
      <c r="P32" s="23">
        <v>3337.7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30">
        <f>SUM(Table17[[#This Row],[150 | 78]:[172 | 70]])</f>
        <v>9532.7000000000007</v>
      </c>
    </row>
    <row r="33" spans="1:25" ht="29" x14ac:dyDescent="0.35">
      <c r="A33" s="22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795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30">
        <f>SUM(Table17[[#This Row],[150 | 78]:[172 | 70]])</f>
        <v>795</v>
      </c>
    </row>
    <row r="34" spans="1:25" x14ac:dyDescent="0.35">
      <c r="A34" s="22" t="s">
        <v>109</v>
      </c>
      <c r="B34" s="23">
        <v>0</v>
      </c>
      <c r="C34" s="23">
        <v>0</v>
      </c>
      <c r="D34" s="23">
        <v>0</v>
      </c>
      <c r="E34" s="23">
        <v>1500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30">
        <f>SUM(Table17[[#This Row],[150 | 78]:[172 | 70]])</f>
        <v>1500</v>
      </c>
    </row>
    <row r="35" spans="1:25" x14ac:dyDescent="0.35">
      <c r="A35" s="22" t="s">
        <v>110</v>
      </c>
      <c r="B35" s="23">
        <v>0</v>
      </c>
      <c r="C35" s="23">
        <v>0</v>
      </c>
      <c r="D35" s="23">
        <v>586.77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30">
        <f>SUM(Table17[[#This Row],[150 | 78]:[172 | 70]])</f>
        <v>586.77</v>
      </c>
    </row>
    <row r="36" spans="1:25" ht="29" x14ac:dyDescent="0.35">
      <c r="A36" s="22" t="s">
        <v>112</v>
      </c>
      <c r="B36" s="23">
        <v>0</v>
      </c>
      <c r="C36" s="23">
        <v>0</v>
      </c>
      <c r="D36" s="23">
        <v>0</v>
      </c>
      <c r="E36" s="23">
        <v>1700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30">
        <f>SUM(Table17[[#This Row],[150 | 78]:[172 | 70]])</f>
        <v>1700</v>
      </c>
    </row>
    <row r="37" spans="1:25" x14ac:dyDescent="0.35">
      <c r="A37" s="22" t="s">
        <v>113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118.982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30">
        <f>SUM(Table17[[#This Row],[150 | 78]:[172 | 70]])</f>
        <v>118.982</v>
      </c>
    </row>
    <row r="38" spans="1:25" x14ac:dyDescent="0.35">
      <c r="A38" s="22" t="s">
        <v>123</v>
      </c>
      <c r="B38" s="23">
        <v>4300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2690</v>
      </c>
      <c r="M38" s="23">
        <v>2238</v>
      </c>
      <c r="N38" s="23">
        <v>3310</v>
      </c>
      <c r="O38" s="23">
        <v>0</v>
      </c>
      <c r="P38" s="23">
        <v>5050.9059999999999</v>
      </c>
      <c r="Q38" s="23">
        <v>945.8125</v>
      </c>
      <c r="R38" s="23">
        <v>0</v>
      </c>
      <c r="S38" s="23">
        <v>1000</v>
      </c>
      <c r="T38" s="23">
        <v>48</v>
      </c>
      <c r="U38" s="23">
        <v>0</v>
      </c>
      <c r="V38" s="23">
        <v>0</v>
      </c>
      <c r="W38" s="23">
        <v>0</v>
      </c>
      <c r="X38" s="23">
        <v>0</v>
      </c>
      <c r="Y38" s="30">
        <f>SUM(Table17[[#This Row],[150 | 78]:[172 | 70]])</f>
        <v>19582.718499999999</v>
      </c>
    </row>
    <row r="39" spans="1:25" x14ac:dyDescent="0.35">
      <c r="A39" s="22" t="s">
        <v>124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1998.444</v>
      </c>
      <c r="M39" s="23">
        <v>0</v>
      </c>
      <c r="N39" s="23">
        <v>0</v>
      </c>
      <c r="O39" s="23">
        <v>0</v>
      </c>
      <c r="P39" s="23">
        <v>0</v>
      </c>
      <c r="Q39" s="23">
        <v>594.53549999999996</v>
      </c>
      <c r="R39" s="23">
        <v>0</v>
      </c>
      <c r="S39" s="23">
        <v>0</v>
      </c>
      <c r="T39" s="23">
        <v>0</v>
      </c>
      <c r="U39" s="23">
        <v>0</v>
      </c>
      <c r="V39" s="23">
        <v>1373</v>
      </c>
      <c r="W39" s="23">
        <v>0</v>
      </c>
      <c r="X39" s="23">
        <v>0</v>
      </c>
      <c r="Y39" s="30">
        <f>SUM(Table17[[#This Row],[150 | 78]:[172 | 70]])</f>
        <v>3965.9794999999999</v>
      </c>
    </row>
    <row r="40" spans="1:25" x14ac:dyDescent="0.35">
      <c r="A40" s="22" t="s">
        <v>125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1732.84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30">
        <f>SUM(Table17[[#This Row],[150 | 78]:[172 | 70]])</f>
        <v>1732.84</v>
      </c>
    </row>
    <row r="41" spans="1:25" x14ac:dyDescent="0.35">
      <c r="A41" s="22" t="s">
        <v>130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1562.751</v>
      </c>
      <c r="M41" s="23">
        <v>10133.255999999999</v>
      </c>
      <c r="N41" s="23">
        <v>760.07299999999998</v>
      </c>
      <c r="O41" s="23">
        <v>1988</v>
      </c>
      <c r="P41" s="23">
        <v>0</v>
      </c>
      <c r="Q41" s="23">
        <v>423.42</v>
      </c>
      <c r="R41" s="23">
        <v>0</v>
      </c>
      <c r="S41" s="23">
        <v>1500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30">
        <f>SUM(Table17[[#This Row],[150 | 78]:[172 | 70]])</f>
        <v>16367.5</v>
      </c>
    </row>
    <row r="42" spans="1:25" ht="29" x14ac:dyDescent="0.35">
      <c r="A42" s="22" t="s">
        <v>131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280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30">
        <f>SUM(Table17[[#This Row],[150 | 78]:[172 | 70]])</f>
        <v>280</v>
      </c>
    </row>
    <row r="43" spans="1:25" x14ac:dyDescent="0.35">
      <c r="A43" s="22" t="s">
        <v>132</v>
      </c>
      <c r="B43" s="23">
        <v>4000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30">
        <f>SUM(Table17[[#This Row],[150 | 78]:[172 | 70]])</f>
        <v>4000</v>
      </c>
    </row>
    <row r="44" spans="1:25" x14ac:dyDescent="0.35">
      <c r="A44" s="22" t="s">
        <v>137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5000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6800</v>
      </c>
      <c r="W44" s="23">
        <v>0</v>
      </c>
      <c r="X44" s="23">
        <v>0</v>
      </c>
      <c r="Y44" s="30">
        <f>SUM(Table17[[#This Row],[150 | 78]:[172 | 70]])</f>
        <v>11800</v>
      </c>
    </row>
    <row r="45" spans="1:25" x14ac:dyDescent="0.35">
      <c r="A45" s="22" t="s">
        <v>142</v>
      </c>
      <c r="B45" s="23">
        <v>4240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30">
        <f>SUM(Table17[[#This Row],[150 | 78]:[172 | 70]])</f>
        <v>4240</v>
      </c>
    </row>
    <row r="46" spans="1:25" ht="29" x14ac:dyDescent="0.35">
      <c r="A46" s="22" t="s">
        <v>144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800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30">
        <f>SUM(Table17[[#This Row],[150 | 78]:[172 | 70]])</f>
        <v>800</v>
      </c>
    </row>
    <row r="47" spans="1:25" ht="29" x14ac:dyDescent="0.35">
      <c r="A47" s="22" t="s">
        <v>145</v>
      </c>
      <c r="B47" s="23">
        <v>1500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30">
        <f>SUM(Table17[[#This Row],[150 | 78]:[172 | 70]])</f>
        <v>1500</v>
      </c>
    </row>
    <row r="48" spans="1:25" x14ac:dyDescent="0.35">
      <c r="A48" s="22" t="s">
        <v>147</v>
      </c>
      <c r="B48" s="23">
        <v>0</v>
      </c>
      <c r="C48" s="23">
        <v>0</v>
      </c>
      <c r="D48" s="23">
        <v>120.7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30">
        <f>SUM(Table17[[#This Row],[150 | 78]:[172 | 70]])</f>
        <v>120.7</v>
      </c>
    </row>
    <row r="49" spans="1:25" x14ac:dyDescent="0.35">
      <c r="A49" s="22" t="s">
        <v>149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500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30">
        <f>SUM(Table17[[#This Row],[150 | 78]:[172 | 70]])</f>
        <v>500</v>
      </c>
    </row>
    <row r="50" spans="1:25" x14ac:dyDescent="0.35">
      <c r="A50" s="22" t="s">
        <v>151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1940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30">
        <f>SUM(Table17[[#This Row],[150 | 78]:[172 | 70]])</f>
        <v>1940</v>
      </c>
    </row>
    <row r="51" spans="1:25" x14ac:dyDescent="0.35">
      <c r="A51" s="22" t="s">
        <v>152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545</v>
      </c>
      <c r="X51" s="23">
        <v>0</v>
      </c>
      <c r="Y51" s="30">
        <f>SUM(Table17[[#This Row],[150 | 78]:[172 | 70]])</f>
        <v>545</v>
      </c>
    </row>
    <row r="52" spans="1:25" ht="29" x14ac:dyDescent="0.35">
      <c r="A52" s="22" t="s">
        <v>157</v>
      </c>
      <c r="B52" s="23">
        <v>0</v>
      </c>
      <c r="C52" s="23">
        <v>0</v>
      </c>
      <c r="D52" s="23">
        <v>0</v>
      </c>
      <c r="E52" s="23">
        <v>117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30">
        <f>SUM(Table17[[#This Row],[150 | 78]:[172 | 70]])</f>
        <v>117</v>
      </c>
    </row>
    <row r="53" spans="1:25" x14ac:dyDescent="0.35">
      <c r="A53" s="22" t="s">
        <v>163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600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30">
        <f>SUM(Table17[[#This Row],[150 | 78]:[172 | 70]])</f>
        <v>600</v>
      </c>
    </row>
    <row r="54" spans="1:25" x14ac:dyDescent="0.35">
      <c r="A54" s="22" t="s">
        <v>169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8445.1311900000001</v>
      </c>
      <c r="V54" s="23">
        <v>4500</v>
      </c>
      <c r="W54" s="23">
        <v>0</v>
      </c>
      <c r="X54" s="23">
        <v>0</v>
      </c>
      <c r="Y54" s="30">
        <f>SUM(Table17[[#This Row],[150 | 78]:[172 | 70]])</f>
        <v>12945.13119</v>
      </c>
    </row>
    <row r="55" spans="1:25" x14ac:dyDescent="0.35">
      <c r="A55" s="25" t="s">
        <v>171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500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31">
        <f>SUM(Table17[[#This Row],[150 | 78]:[172 | 70]])</f>
        <v>500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8"/>
  <sheetViews>
    <sheetView zoomScale="71" zoomScaleNormal="100" workbookViewId="0">
      <pane xSplit="1" ySplit="1" topLeftCell="B2" activePane="bottomRight" state="frozen"/>
      <selection pane="topRight"/>
      <selection pane="bottomLeft"/>
      <selection pane="bottomRight" activeCell="A59" sqref="A59"/>
    </sheetView>
  </sheetViews>
  <sheetFormatPr defaultRowHeight="14.5" x14ac:dyDescent="0.35"/>
  <cols>
    <col min="1" max="1" width="50" style="6" customWidth="1"/>
    <col min="2" max="22" width="10" customWidth="1"/>
  </cols>
  <sheetData>
    <row r="1" spans="1:23" x14ac:dyDescent="0.35">
      <c r="A1" s="14" t="s">
        <v>1</v>
      </c>
      <c r="B1" s="1" t="s">
        <v>213</v>
      </c>
      <c r="C1" s="1" t="s">
        <v>230</v>
      </c>
      <c r="D1" s="1" t="s">
        <v>215</v>
      </c>
      <c r="E1" s="1" t="s">
        <v>216</v>
      </c>
      <c r="F1" s="1" t="s">
        <v>218</v>
      </c>
      <c r="G1" s="1" t="s">
        <v>206</v>
      </c>
      <c r="H1" s="1" t="s">
        <v>227</v>
      </c>
      <c r="I1" s="1" t="s">
        <v>207</v>
      </c>
      <c r="J1" s="1" t="s">
        <v>235</v>
      </c>
      <c r="K1" s="1" t="s">
        <v>208</v>
      </c>
      <c r="L1" s="1" t="s">
        <v>209</v>
      </c>
      <c r="M1" s="1" t="s">
        <v>219</v>
      </c>
      <c r="N1" s="1" t="s">
        <v>222</v>
      </c>
      <c r="O1" s="1" t="s">
        <v>210</v>
      </c>
      <c r="P1" s="1" t="s">
        <v>211</v>
      </c>
      <c r="Q1" s="1" t="s">
        <v>223</v>
      </c>
      <c r="R1" s="1" t="s">
        <v>212</v>
      </c>
      <c r="S1" s="1" t="s">
        <v>228</v>
      </c>
      <c r="T1" s="1" t="s">
        <v>233</v>
      </c>
      <c r="U1" s="1" t="s">
        <v>226</v>
      </c>
      <c r="V1" s="2" t="s">
        <v>234</v>
      </c>
      <c r="W1" s="1" t="s">
        <v>172</v>
      </c>
    </row>
    <row r="2" spans="1:23" x14ac:dyDescent="0.35">
      <c r="A2" s="4" t="s">
        <v>4</v>
      </c>
      <c r="B2" s="33">
        <v>0</v>
      </c>
      <c r="C2" s="33">
        <v>0</v>
      </c>
      <c r="D2" s="33">
        <v>0</v>
      </c>
      <c r="E2" s="33">
        <v>0</v>
      </c>
      <c r="F2" s="33">
        <v>0</v>
      </c>
      <c r="G2" s="33">
        <v>0</v>
      </c>
      <c r="H2" s="33">
        <v>0</v>
      </c>
      <c r="I2" s="33">
        <v>0</v>
      </c>
      <c r="J2" s="33">
        <v>0</v>
      </c>
      <c r="K2" s="33">
        <v>0</v>
      </c>
      <c r="L2" s="33">
        <v>0</v>
      </c>
      <c r="M2" s="33">
        <v>0</v>
      </c>
      <c r="N2" s="33">
        <v>0</v>
      </c>
      <c r="O2" s="33">
        <v>0</v>
      </c>
      <c r="P2" s="33">
        <v>0</v>
      </c>
      <c r="Q2" s="33">
        <v>3055.5601799999999</v>
      </c>
      <c r="R2" s="33">
        <v>0</v>
      </c>
      <c r="S2" s="33">
        <v>0</v>
      </c>
      <c r="T2" s="33">
        <v>0</v>
      </c>
      <c r="U2" s="33">
        <v>0</v>
      </c>
      <c r="V2" s="34">
        <v>0</v>
      </c>
      <c r="W2" s="35">
        <f>SUM(Table16[[#This Row],[150 | 78]:[172 | 70]])</f>
        <v>3055.5601799999999</v>
      </c>
    </row>
    <row r="3" spans="1:23" ht="29" x14ac:dyDescent="0.35">
      <c r="A3" s="4" t="s">
        <v>5</v>
      </c>
      <c r="B3" s="33">
        <v>0</v>
      </c>
      <c r="C3" s="33">
        <v>0</v>
      </c>
      <c r="D3" s="33">
        <v>0</v>
      </c>
      <c r="E3" s="33">
        <v>0</v>
      </c>
      <c r="F3" s="33">
        <v>0</v>
      </c>
      <c r="G3" s="33">
        <v>0</v>
      </c>
      <c r="H3" s="33">
        <v>0</v>
      </c>
      <c r="I3" s="33">
        <v>0</v>
      </c>
      <c r="J3" s="33">
        <v>0</v>
      </c>
      <c r="K3" s="33">
        <v>0</v>
      </c>
      <c r="L3" s="33">
        <v>0</v>
      </c>
      <c r="M3" s="33">
        <v>0</v>
      </c>
      <c r="N3" s="33">
        <v>0</v>
      </c>
      <c r="O3" s="33">
        <v>356.25</v>
      </c>
      <c r="P3" s="33">
        <v>0</v>
      </c>
      <c r="Q3" s="33">
        <v>0</v>
      </c>
      <c r="R3" s="33">
        <v>239.81958</v>
      </c>
      <c r="S3" s="33">
        <v>0</v>
      </c>
      <c r="T3" s="33">
        <v>0</v>
      </c>
      <c r="U3" s="33">
        <v>0</v>
      </c>
      <c r="V3" s="34">
        <v>0</v>
      </c>
      <c r="W3" s="36">
        <f>SUM(Table16[[#This Row],[150 | 78]:[172 | 70]])</f>
        <v>596.06957999999997</v>
      </c>
    </row>
    <row r="4" spans="1:23" x14ac:dyDescent="0.35">
      <c r="A4" s="4" t="s">
        <v>8</v>
      </c>
      <c r="B4" s="33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1500</v>
      </c>
      <c r="Q4" s="33">
        <v>0</v>
      </c>
      <c r="R4" s="33">
        <v>0</v>
      </c>
      <c r="S4" s="33">
        <v>0</v>
      </c>
      <c r="T4" s="33">
        <v>0</v>
      </c>
      <c r="U4" s="33">
        <v>0</v>
      </c>
      <c r="V4" s="34">
        <v>0</v>
      </c>
      <c r="W4" s="36">
        <f>SUM(Table16[[#This Row],[150 | 78]:[172 | 70]])</f>
        <v>1500</v>
      </c>
    </row>
    <row r="5" spans="1:23" x14ac:dyDescent="0.35">
      <c r="A5" s="4" t="s">
        <v>11</v>
      </c>
      <c r="B5" s="33">
        <v>1700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4">
        <v>0</v>
      </c>
      <c r="W5" s="36">
        <f>SUM(Table16[[#This Row],[150 | 78]:[172 | 70]])</f>
        <v>1700</v>
      </c>
    </row>
    <row r="6" spans="1:23" x14ac:dyDescent="0.35">
      <c r="A6" s="4" t="s">
        <v>26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1800</v>
      </c>
      <c r="J6" s="33">
        <v>0</v>
      </c>
      <c r="K6" s="33">
        <v>3000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4">
        <v>0</v>
      </c>
      <c r="W6" s="36">
        <f>SUM(Table16[[#This Row],[150 | 78]:[172 | 70]])</f>
        <v>4800</v>
      </c>
    </row>
    <row r="7" spans="1:23" x14ac:dyDescent="0.35">
      <c r="A7" s="4" t="s">
        <v>29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402.5</v>
      </c>
      <c r="S7" s="23">
        <v>0</v>
      </c>
      <c r="T7" s="23">
        <v>0</v>
      </c>
      <c r="U7" s="23">
        <v>0</v>
      </c>
      <c r="V7" s="23">
        <v>0</v>
      </c>
      <c r="W7" s="36">
        <f>SUM(Table16[[#This Row],[150 | 78]:[172 | 70]])</f>
        <v>402.5</v>
      </c>
    </row>
    <row r="8" spans="1:23" x14ac:dyDescent="0.35">
      <c r="A8" s="4" t="s">
        <v>30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11.693</v>
      </c>
      <c r="P8" s="23">
        <v>0</v>
      </c>
      <c r="Q8" s="23">
        <v>500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36">
        <f>SUM(Table16[[#This Row],[150 | 78]:[172 | 70]])</f>
        <v>511.69299999999998</v>
      </c>
    </row>
    <row r="9" spans="1:23" x14ac:dyDescent="0.35">
      <c r="A9" s="4" t="s">
        <v>32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1450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36">
        <f>SUM(Table16[[#This Row],[150 | 78]:[172 | 70]])</f>
        <v>1450</v>
      </c>
    </row>
    <row r="10" spans="1:23" x14ac:dyDescent="0.35">
      <c r="A10" s="4" t="s">
        <v>37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1775.02827</v>
      </c>
      <c r="V10" s="23">
        <v>0</v>
      </c>
      <c r="W10" s="36">
        <f>SUM(Table16[[#This Row],[150 | 78]:[172 | 70]])</f>
        <v>1775.02827</v>
      </c>
    </row>
    <row r="11" spans="1:23" x14ac:dyDescent="0.35">
      <c r="A11" s="4" t="s">
        <v>38</v>
      </c>
      <c r="B11" s="23">
        <v>0</v>
      </c>
      <c r="C11" s="23">
        <v>0</v>
      </c>
      <c r="D11" s="23">
        <v>0</v>
      </c>
      <c r="E11" s="23">
        <v>1400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36">
        <f>SUM(Table16[[#This Row],[150 | 78]:[172 | 70]])</f>
        <v>1400</v>
      </c>
    </row>
    <row r="12" spans="1:23" x14ac:dyDescent="0.35">
      <c r="A12" s="4" t="s">
        <v>42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1180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2181.9</v>
      </c>
      <c r="W12" s="36">
        <f>SUM(Table16[[#This Row],[150 | 78]:[172 | 70]])</f>
        <v>3361.9</v>
      </c>
    </row>
    <row r="13" spans="1:23" x14ac:dyDescent="0.35">
      <c r="A13" s="4" t="s">
        <v>43</v>
      </c>
      <c r="B13" s="23">
        <v>0</v>
      </c>
      <c r="C13" s="23">
        <v>2799.9999899999998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4611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3124.44</v>
      </c>
      <c r="S13" s="23">
        <v>0</v>
      </c>
      <c r="T13" s="23">
        <v>0</v>
      </c>
      <c r="U13" s="23">
        <v>0</v>
      </c>
      <c r="V13" s="23">
        <v>0</v>
      </c>
      <c r="W13" s="36">
        <f>SUM(Table16[[#This Row],[150 | 78]:[172 | 70]])</f>
        <v>10535.439990000001</v>
      </c>
    </row>
    <row r="14" spans="1:23" x14ac:dyDescent="0.35">
      <c r="A14" s="4" t="s">
        <v>46</v>
      </c>
      <c r="B14" s="23">
        <v>0</v>
      </c>
      <c r="C14" s="23">
        <v>0</v>
      </c>
      <c r="D14" s="23">
        <v>0</v>
      </c>
      <c r="E14" s="23">
        <v>0</v>
      </c>
      <c r="F14" s="23">
        <v>6500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4000</v>
      </c>
      <c r="U14" s="23">
        <v>0</v>
      </c>
      <c r="V14" s="23">
        <v>0</v>
      </c>
      <c r="W14" s="36">
        <f>SUM(Table16[[#This Row],[150 | 78]:[172 | 70]])</f>
        <v>10500</v>
      </c>
    </row>
    <row r="15" spans="1:23" x14ac:dyDescent="0.35">
      <c r="A15" s="4" t="s">
        <v>48</v>
      </c>
      <c r="B15" s="23">
        <v>8990.8538799999988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3337.2</v>
      </c>
      <c r="L15" s="23">
        <v>0</v>
      </c>
      <c r="M15" s="23">
        <v>0</v>
      </c>
      <c r="N15" s="23">
        <v>0</v>
      </c>
      <c r="O15" s="23">
        <v>7701.1585800000003</v>
      </c>
      <c r="P15" s="23">
        <v>1950</v>
      </c>
      <c r="Q15" s="23">
        <v>5100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36">
        <f>SUM(Table16[[#This Row],[150 | 78]:[172 | 70]])</f>
        <v>27079.212459999999</v>
      </c>
    </row>
    <row r="16" spans="1:23" x14ac:dyDescent="0.35">
      <c r="A16" s="4" t="s">
        <v>52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30</v>
      </c>
      <c r="L16" s="23">
        <v>0</v>
      </c>
      <c r="M16" s="23">
        <v>234.16703999999999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36">
        <f>SUM(Table16[[#This Row],[150 | 78]:[172 | 70]])</f>
        <v>264.16703999999999</v>
      </c>
    </row>
    <row r="17" spans="1:23" x14ac:dyDescent="0.35">
      <c r="A17" s="4" t="s">
        <v>54</v>
      </c>
      <c r="B17" s="23">
        <v>0</v>
      </c>
      <c r="C17" s="23">
        <v>0</v>
      </c>
      <c r="D17" s="23">
        <v>1800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36">
        <f>SUM(Table16[[#This Row],[150 | 78]:[172 | 70]])</f>
        <v>1800</v>
      </c>
    </row>
    <row r="18" spans="1:23" x14ac:dyDescent="0.35">
      <c r="A18" s="4" t="s">
        <v>58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585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36">
        <f>SUM(Table16[[#This Row],[150 | 78]:[172 | 70]])</f>
        <v>585</v>
      </c>
    </row>
    <row r="19" spans="1:23" x14ac:dyDescent="0.35">
      <c r="A19" s="4" t="s">
        <v>60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593.46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36">
        <f>SUM(Table16[[#This Row],[150 | 78]:[172 | 70]])</f>
        <v>593.46</v>
      </c>
    </row>
    <row r="20" spans="1:23" x14ac:dyDescent="0.35">
      <c r="A20" s="4" t="s">
        <v>67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730</v>
      </c>
      <c r="O20" s="23">
        <v>0</v>
      </c>
      <c r="P20" s="23">
        <v>0</v>
      </c>
      <c r="Q20" s="23">
        <v>0</v>
      </c>
      <c r="R20" s="23">
        <v>0</v>
      </c>
      <c r="S20" s="23">
        <v>425</v>
      </c>
      <c r="T20" s="23">
        <v>0</v>
      </c>
      <c r="U20" s="23">
        <v>0</v>
      </c>
      <c r="V20" s="23">
        <v>0</v>
      </c>
      <c r="W20" s="36">
        <f>SUM(Table16[[#This Row],[150 | 78]:[172 | 70]])</f>
        <v>1155</v>
      </c>
    </row>
    <row r="21" spans="1:23" x14ac:dyDescent="0.35">
      <c r="A21" s="4" t="s">
        <v>68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300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36">
        <f>SUM(Table16[[#This Row],[150 | 78]:[172 | 70]])</f>
        <v>300</v>
      </c>
    </row>
    <row r="22" spans="1:23" x14ac:dyDescent="0.35">
      <c r="A22" s="4" t="s">
        <v>69</v>
      </c>
      <c r="B22" s="23">
        <v>0</v>
      </c>
      <c r="C22" s="23">
        <v>0</v>
      </c>
      <c r="D22" s="23">
        <v>3291.2640000000001</v>
      </c>
      <c r="E22" s="23">
        <v>0</v>
      </c>
      <c r="F22" s="23">
        <v>0</v>
      </c>
      <c r="G22" s="23">
        <v>309.68799999999999</v>
      </c>
      <c r="H22" s="23">
        <v>2181.4</v>
      </c>
      <c r="I22" s="23">
        <v>0</v>
      </c>
      <c r="J22" s="23">
        <v>450</v>
      </c>
      <c r="K22" s="23">
        <v>1388.76</v>
      </c>
      <c r="L22" s="23">
        <v>0</v>
      </c>
      <c r="M22" s="23">
        <v>0</v>
      </c>
      <c r="N22" s="23">
        <v>0</v>
      </c>
      <c r="O22" s="23">
        <v>1075.9580000000001</v>
      </c>
      <c r="P22" s="23">
        <v>0</v>
      </c>
      <c r="Q22" s="23">
        <v>1414.38</v>
      </c>
      <c r="R22" s="23">
        <v>718.92700000000002</v>
      </c>
      <c r="S22" s="23">
        <v>0</v>
      </c>
      <c r="T22" s="23">
        <v>0</v>
      </c>
      <c r="U22" s="23">
        <v>0</v>
      </c>
      <c r="V22" s="23">
        <v>0</v>
      </c>
      <c r="W22" s="36">
        <f>SUM(Table16[[#This Row],[150 | 78]:[172 | 70]])</f>
        <v>10830.377</v>
      </c>
    </row>
    <row r="23" spans="1:23" x14ac:dyDescent="0.35">
      <c r="A23" s="4" t="s">
        <v>74</v>
      </c>
      <c r="B23" s="23">
        <v>0</v>
      </c>
      <c r="C23" s="23">
        <v>575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36">
        <f>SUM(Table16[[#This Row],[150 | 78]:[172 | 70]])</f>
        <v>575</v>
      </c>
    </row>
    <row r="24" spans="1:23" ht="29" x14ac:dyDescent="0.35">
      <c r="A24" s="4" t="s">
        <v>78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450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36">
        <f>SUM(Table16[[#This Row],[150 | 78]:[172 | 70]])</f>
        <v>450</v>
      </c>
    </row>
    <row r="25" spans="1:23" ht="29" x14ac:dyDescent="0.35">
      <c r="A25" s="4" t="s">
        <v>80</v>
      </c>
      <c r="B25" s="23">
        <v>0</v>
      </c>
      <c r="C25" s="23">
        <v>0</v>
      </c>
      <c r="D25" s="23">
        <v>2640.02817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36">
        <f>SUM(Table16[[#This Row],[150 | 78]:[172 | 70]])</f>
        <v>2640.02817</v>
      </c>
    </row>
    <row r="26" spans="1:23" x14ac:dyDescent="0.35">
      <c r="A26" s="4" t="s">
        <v>83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-0.70667999999999997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36">
        <f>SUM(Table16[[#This Row],[150 | 78]:[172 | 70]])</f>
        <v>-0.70667999999999997</v>
      </c>
    </row>
    <row r="27" spans="1:23" x14ac:dyDescent="0.35">
      <c r="A27" s="4" t="s">
        <v>84</v>
      </c>
      <c r="B27" s="23">
        <v>0</v>
      </c>
      <c r="C27" s="23">
        <v>0</v>
      </c>
      <c r="D27" s="23">
        <v>0</v>
      </c>
      <c r="E27" s="23">
        <v>1450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36">
        <f>SUM(Table16[[#This Row],[150 | 78]:[172 | 70]])</f>
        <v>1450</v>
      </c>
    </row>
    <row r="28" spans="1:23" x14ac:dyDescent="0.35">
      <c r="A28" s="4" t="s">
        <v>85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5185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36">
        <f>SUM(Table16[[#This Row],[150 | 78]:[172 | 70]])</f>
        <v>5185</v>
      </c>
    </row>
    <row r="29" spans="1:23" x14ac:dyDescent="0.35">
      <c r="A29" s="4" t="s">
        <v>87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160.45269999999999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36">
        <f>SUM(Table16[[#This Row],[150 | 78]:[172 | 70]])</f>
        <v>160.45269999999999</v>
      </c>
    </row>
    <row r="30" spans="1:23" x14ac:dyDescent="0.35">
      <c r="A30" s="4" t="s">
        <v>89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512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36">
        <f>SUM(Table16[[#This Row],[150 | 78]:[172 | 70]])</f>
        <v>512</v>
      </c>
    </row>
    <row r="31" spans="1:23" x14ac:dyDescent="0.35">
      <c r="A31" s="4" t="s">
        <v>93</v>
      </c>
      <c r="B31" s="23">
        <v>0</v>
      </c>
      <c r="C31" s="23">
        <v>0</v>
      </c>
      <c r="D31" s="23">
        <v>0</v>
      </c>
      <c r="E31" s="23">
        <v>0</v>
      </c>
      <c r="F31" s="23">
        <v>4000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2775.0481799999998</v>
      </c>
      <c r="T31" s="23">
        <v>4000</v>
      </c>
      <c r="U31" s="23">
        <v>0</v>
      </c>
      <c r="V31" s="23">
        <v>0</v>
      </c>
      <c r="W31" s="36">
        <f>SUM(Table16[[#This Row],[150 | 78]:[172 | 70]])</f>
        <v>10775.04818</v>
      </c>
    </row>
    <row r="32" spans="1:23" x14ac:dyDescent="0.35">
      <c r="A32" s="4" t="s">
        <v>96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58.813279999999999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36">
        <f>SUM(Table16[[#This Row],[150 | 78]:[172 | 70]])</f>
        <v>58.813279999999999</v>
      </c>
    </row>
    <row r="33" spans="1:23" x14ac:dyDescent="0.35">
      <c r="A33" s="4" t="s">
        <v>98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8000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36">
        <f>SUM(Table16[[#This Row],[150 | 78]:[172 | 70]])</f>
        <v>8000</v>
      </c>
    </row>
    <row r="34" spans="1:23" x14ac:dyDescent="0.35">
      <c r="A34" s="4" t="s">
        <v>103</v>
      </c>
      <c r="B34" s="23">
        <v>15094.376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910</v>
      </c>
      <c r="J34" s="23">
        <v>0</v>
      </c>
      <c r="K34" s="23">
        <v>0</v>
      </c>
      <c r="L34" s="23">
        <v>0</v>
      </c>
      <c r="M34" s="23">
        <v>1400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36">
        <f>SUM(Table16[[#This Row],[150 | 78]:[172 | 70]])</f>
        <v>17404.376</v>
      </c>
    </row>
    <row r="35" spans="1:23" x14ac:dyDescent="0.35">
      <c r="A35" s="4" t="s">
        <v>104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391.75</v>
      </c>
      <c r="K35" s="23">
        <v>2500</v>
      </c>
      <c r="L35" s="23">
        <v>1282.8</v>
      </c>
      <c r="M35" s="23">
        <v>0</v>
      </c>
      <c r="N35" s="23">
        <v>4094.5477000000001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36">
        <f>SUM(Table16[[#This Row],[150 | 78]:[172 | 70]])</f>
        <v>8269.0977000000003</v>
      </c>
    </row>
    <row r="36" spans="1:23" ht="29" x14ac:dyDescent="0.35">
      <c r="A36" s="4" t="s">
        <v>107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1100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36">
        <f>SUM(Table16[[#This Row],[150 | 78]:[172 | 70]])</f>
        <v>1100</v>
      </c>
    </row>
    <row r="37" spans="1:23" x14ac:dyDescent="0.35">
      <c r="A37" s="4" t="s">
        <v>109</v>
      </c>
      <c r="B37" s="23">
        <v>0</v>
      </c>
      <c r="C37" s="23">
        <v>0</v>
      </c>
      <c r="D37" s="23">
        <v>2000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36">
        <f>SUM(Table16[[#This Row],[150 | 78]:[172 | 70]])</f>
        <v>2000</v>
      </c>
    </row>
    <row r="38" spans="1:23" x14ac:dyDescent="0.35">
      <c r="A38" s="4" t="s">
        <v>110</v>
      </c>
      <c r="B38" s="23">
        <v>0</v>
      </c>
      <c r="C38" s="23">
        <v>440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36">
        <f>SUM(Table16[[#This Row],[150 | 78]:[172 | 70]])</f>
        <v>440</v>
      </c>
    </row>
    <row r="39" spans="1:23" x14ac:dyDescent="0.35">
      <c r="A39" s="4" t="s">
        <v>111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125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36">
        <f>SUM(Table16[[#This Row],[150 | 78]:[172 | 70]])</f>
        <v>125</v>
      </c>
    </row>
    <row r="40" spans="1:23" ht="29" x14ac:dyDescent="0.35">
      <c r="A40" s="4" t="s">
        <v>112</v>
      </c>
      <c r="B40" s="23">
        <v>0</v>
      </c>
      <c r="C40" s="23">
        <v>0</v>
      </c>
      <c r="D40" s="23">
        <v>1618.4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36">
        <f>SUM(Table16[[#This Row],[150 | 78]:[172 | 70]])</f>
        <v>1618.4</v>
      </c>
    </row>
    <row r="41" spans="1:23" x14ac:dyDescent="0.35">
      <c r="A41" s="4" t="s">
        <v>118</v>
      </c>
      <c r="B41" s="23">
        <v>0</v>
      </c>
      <c r="C41" s="23">
        <v>0</v>
      </c>
      <c r="D41" s="23">
        <v>500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36">
        <f>SUM(Table16[[#This Row],[150 | 78]:[172 | 70]])</f>
        <v>500</v>
      </c>
    </row>
    <row r="42" spans="1:23" x14ac:dyDescent="0.35">
      <c r="A42" s="4" t="s">
        <v>121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11.01934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36">
        <f>SUM(Table16[[#This Row],[150 | 78]:[172 | 70]])</f>
        <v>11.01934</v>
      </c>
    </row>
    <row r="43" spans="1:23" x14ac:dyDescent="0.35">
      <c r="A43" s="4" t="s">
        <v>123</v>
      </c>
      <c r="B43" s="23">
        <v>4383.7359999999999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2561.23</v>
      </c>
      <c r="J43" s="23">
        <v>0</v>
      </c>
      <c r="K43" s="23">
        <v>7269.18</v>
      </c>
      <c r="L43" s="23">
        <v>2852.1019999999999</v>
      </c>
      <c r="M43" s="23">
        <v>1223</v>
      </c>
      <c r="N43" s="23">
        <v>6926.86</v>
      </c>
      <c r="O43" s="23">
        <v>2629.194</v>
      </c>
      <c r="P43" s="23">
        <v>0</v>
      </c>
      <c r="Q43" s="23">
        <v>925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36">
        <f>SUM(Table16[[#This Row],[150 | 78]:[172 | 70]])</f>
        <v>28770.302</v>
      </c>
    </row>
    <row r="44" spans="1:23" x14ac:dyDescent="0.35">
      <c r="A44" s="4" t="s">
        <v>124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1400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2312.5300000000002</v>
      </c>
      <c r="U44" s="23">
        <v>0</v>
      </c>
      <c r="V44" s="23">
        <v>0</v>
      </c>
      <c r="W44" s="36">
        <f>SUM(Table16[[#This Row],[150 | 78]:[172 | 70]])</f>
        <v>3712.53</v>
      </c>
    </row>
    <row r="45" spans="1:23" x14ac:dyDescent="0.35">
      <c r="A45" s="4" t="s">
        <v>125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1100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36">
        <f>SUM(Table16[[#This Row],[150 | 78]:[172 | 70]])</f>
        <v>1100</v>
      </c>
    </row>
    <row r="46" spans="1:23" x14ac:dyDescent="0.35">
      <c r="A46" s="4" t="s">
        <v>130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1909.625</v>
      </c>
      <c r="J46" s="23">
        <v>0</v>
      </c>
      <c r="K46" s="23">
        <v>16664.002</v>
      </c>
      <c r="L46" s="23">
        <v>0</v>
      </c>
      <c r="M46" s="23">
        <v>0</v>
      </c>
      <c r="N46" s="23">
        <v>0</v>
      </c>
      <c r="O46" s="23">
        <v>779.08784000000003</v>
      </c>
      <c r="P46" s="23">
        <v>0</v>
      </c>
      <c r="Q46" s="23">
        <v>2800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36">
        <f>SUM(Table16[[#This Row],[150 | 78]:[172 | 70]])</f>
        <v>22152.714840000001</v>
      </c>
    </row>
    <row r="47" spans="1:23" x14ac:dyDescent="0.35">
      <c r="A47" s="4" t="s">
        <v>137</v>
      </c>
      <c r="B47" s="23">
        <v>0</v>
      </c>
      <c r="C47" s="23">
        <v>0</v>
      </c>
      <c r="D47" s="23">
        <v>0</v>
      </c>
      <c r="E47" s="23">
        <v>0</v>
      </c>
      <c r="F47" s="23">
        <v>5000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8600</v>
      </c>
      <c r="U47" s="23">
        <v>0</v>
      </c>
      <c r="V47" s="23">
        <v>0</v>
      </c>
      <c r="W47" s="36">
        <f>SUM(Table16[[#This Row],[150 | 78]:[172 | 70]])</f>
        <v>13600</v>
      </c>
    </row>
    <row r="48" spans="1:23" x14ac:dyDescent="0.35">
      <c r="A48" s="4" t="s">
        <v>142</v>
      </c>
      <c r="B48" s="23">
        <v>5354.8969999999999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36">
        <f>SUM(Table16[[#This Row],[150 | 78]:[172 | 70]])</f>
        <v>5354.8969999999999</v>
      </c>
    </row>
    <row r="49" spans="1:23" ht="29" x14ac:dyDescent="0.35">
      <c r="A49" s="4" t="s">
        <v>144</v>
      </c>
      <c r="B49" s="23">
        <v>0</v>
      </c>
      <c r="C49" s="23">
        <v>0</v>
      </c>
      <c r="D49" s="23">
        <v>0</v>
      </c>
      <c r="E49" s="23">
        <v>0</v>
      </c>
      <c r="F49" s="23">
        <v>1000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36">
        <f>SUM(Table16[[#This Row],[150 | 78]:[172 | 70]])</f>
        <v>1000</v>
      </c>
    </row>
    <row r="50" spans="1:23" ht="29" x14ac:dyDescent="0.35">
      <c r="A50" s="4" t="s">
        <v>145</v>
      </c>
      <c r="B50" s="23">
        <v>1500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36">
        <f>SUM(Table16[[#This Row],[150 | 78]:[172 | 70]])</f>
        <v>1500</v>
      </c>
    </row>
    <row r="51" spans="1:23" x14ac:dyDescent="0.35">
      <c r="A51" s="4" t="s">
        <v>147</v>
      </c>
      <c r="B51" s="23">
        <v>0</v>
      </c>
      <c r="C51" s="23">
        <v>323.25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36">
        <f>SUM(Table16[[#This Row],[150 | 78]:[172 | 70]])</f>
        <v>323.25</v>
      </c>
    </row>
    <row r="52" spans="1:23" x14ac:dyDescent="0.35">
      <c r="A52" s="4" t="s">
        <v>149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350</v>
      </c>
      <c r="J52" s="23">
        <v>0</v>
      </c>
      <c r="K52" s="23">
        <v>0</v>
      </c>
      <c r="L52" s="23">
        <v>0</v>
      </c>
      <c r="M52" s="23">
        <v>30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36">
        <f>SUM(Table16[[#This Row],[150 | 78]:[172 | 70]])</f>
        <v>380</v>
      </c>
    </row>
    <row r="53" spans="1:23" x14ac:dyDescent="0.35">
      <c r="A53" s="4" t="s">
        <v>151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2000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36">
        <f>SUM(Table16[[#This Row],[150 | 78]:[172 | 70]])</f>
        <v>2000</v>
      </c>
    </row>
    <row r="54" spans="1:23" x14ac:dyDescent="0.35">
      <c r="A54" s="4" t="s">
        <v>152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4100</v>
      </c>
      <c r="V54" s="23">
        <v>0</v>
      </c>
      <c r="W54" s="36">
        <f>SUM(Table16[[#This Row],[150 | 78]:[172 | 70]])</f>
        <v>4100</v>
      </c>
    </row>
    <row r="55" spans="1:23" ht="29" x14ac:dyDescent="0.35">
      <c r="A55" s="4" t="s">
        <v>157</v>
      </c>
      <c r="B55" s="23">
        <v>0</v>
      </c>
      <c r="C55" s="23">
        <v>0</v>
      </c>
      <c r="D55" s="23">
        <v>169.10982999999999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36">
        <f>SUM(Table16[[#This Row],[150 | 78]:[172 | 70]])</f>
        <v>169.10982999999999</v>
      </c>
    </row>
    <row r="56" spans="1:23" x14ac:dyDescent="0.35">
      <c r="A56" s="4" t="s">
        <v>159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318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36">
        <f>SUM(Table16[[#This Row],[150 | 78]:[172 | 70]])</f>
        <v>318</v>
      </c>
    </row>
    <row r="57" spans="1:23" x14ac:dyDescent="0.35">
      <c r="A57" s="4" t="s">
        <v>163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650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36">
        <f>SUM(Table16[[#This Row],[150 | 78]:[172 | 70]])</f>
        <v>650</v>
      </c>
    </row>
    <row r="58" spans="1:23" x14ac:dyDescent="0.35">
      <c r="A58" s="5" t="s">
        <v>169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1726.2348</v>
      </c>
      <c r="T58" s="23">
        <v>5100</v>
      </c>
      <c r="U58" s="23">
        <v>0</v>
      </c>
      <c r="V58" s="23">
        <v>0</v>
      </c>
      <c r="W58" s="39">
        <f>SUM(Table16[[#This Row],[150 | 78]:[172 | 70]])</f>
        <v>6826.2348000000002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9"/>
  <sheetViews>
    <sheetView zoomScale="77" workbookViewId="0">
      <pane xSplit="1" ySplit="1" topLeftCell="B2" activePane="bottomRight" state="frozen"/>
      <selection pane="topRight"/>
      <selection pane="bottomLeft"/>
      <selection pane="bottomRight" activeCell="A60" sqref="A60"/>
    </sheetView>
  </sheetViews>
  <sheetFormatPr defaultRowHeight="14.5" x14ac:dyDescent="0.35"/>
  <cols>
    <col min="1" max="1" width="50" style="6" customWidth="1"/>
    <col min="2" max="28" width="10" customWidth="1"/>
  </cols>
  <sheetData>
    <row r="1" spans="1:29" x14ac:dyDescent="0.35">
      <c r="A1" s="3" t="s">
        <v>1</v>
      </c>
      <c r="B1" s="1" t="s">
        <v>213</v>
      </c>
      <c r="C1" s="1" t="s">
        <v>230</v>
      </c>
      <c r="D1" s="1" t="s">
        <v>214</v>
      </c>
      <c r="E1" s="1" t="s">
        <v>215</v>
      </c>
      <c r="F1" s="1" t="s">
        <v>216</v>
      </c>
      <c r="G1" s="1" t="s">
        <v>231</v>
      </c>
      <c r="H1" s="1" t="s">
        <v>205</v>
      </c>
      <c r="I1" s="1" t="s">
        <v>218</v>
      </c>
      <c r="J1" s="1" t="s">
        <v>232</v>
      </c>
      <c r="K1" s="1" t="s">
        <v>206</v>
      </c>
      <c r="L1" s="1" t="s">
        <v>227</v>
      </c>
      <c r="M1" s="1" t="s">
        <v>207</v>
      </c>
      <c r="N1" s="1" t="s">
        <v>235</v>
      </c>
      <c r="O1" s="1" t="s">
        <v>208</v>
      </c>
      <c r="P1" s="1" t="s">
        <v>209</v>
      </c>
      <c r="Q1" s="1" t="s">
        <v>219</v>
      </c>
      <c r="R1" s="1" t="s">
        <v>222</v>
      </c>
      <c r="S1" s="1" t="s">
        <v>210</v>
      </c>
      <c r="T1" s="1" t="s">
        <v>211</v>
      </c>
      <c r="U1" s="1" t="s">
        <v>223</v>
      </c>
      <c r="V1" s="1" t="s">
        <v>212</v>
      </c>
      <c r="W1" s="1" t="s">
        <v>228</v>
      </c>
      <c r="X1" s="1" t="s">
        <v>233</v>
      </c>
      <c r="Y1" s="1" t="s">
        <v>226</v>
      </c>
      <c r="Z1" s="1" t="s">
        <v>229</v>
      </c>
      <c r="AA1" s="1" t="s">
        <v>224</v>
      </c>
      <c r="AB1" s="2" t="s">
        <v>234</v>
      </c>
      <c r="AC1" s="1" t="s">
        <v>172</v>
      </c>
    </row>
    <row r="2" spans="1:29" x14ac:dyDescent="0.35">
      <c r="A2" s="4" t="s">
        <v>4</v>
      </c>
      <c r="B2" s="37">
        <v>0</v>
      </c>
      <c r="C2" s="37">
        <v>0</v>
      </c>
      <c r="D2" s="37">
        <v>0</v>
      </c>
      <c r="E2" s="37">
        <v>0</v>
      </c>
      <c r="F2" s="37">
        <v>0</v>
      </c>
      <c r="G2" s="37">
        <v>0</v>
      </c>
      <c r="H2" s="37">
        <v>0</v>
      </c>
      <c r="I2" s="37">
        <v>0</v>
      </c>
      <c r="J2" s="37">
        <v>0</v>
      </c>
      <c r="K2" s="37">
        <v>0</v>
      </c>
      <c r="L2" s="37">
        <v>0</v>
      </c>
      <c r="M2" s="37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7">
        <v>3000</v>
      </c>
      <c r="V2" s="37">
        <v>0</v>
      </c>
      <c r="W2" s="37">
        <v>0</v>
      </c>
      <c r="X2" s="37">
        <v>0</v>
      </c>
      <c r="Y2" s="37">
        <v>0</v>
      </c>
      <c r="Z2" s="37">
        <v>0</v>
      </c>
      <c r="AA2" s="37">
        <v>0</v>
      </c>
      <c r="AB2" s="37">
        <v>0</v>
      </c>
      <c r="AC2" s="39">
        <f t="shared" ref="AC2:AC33" si="0">SUM(B2:AB2)</f>
        <v>3000</v>
      </c>
    </row>
    <row r="3" spans="1:29" ht="29" x14ac:dyDescent="0.35">
      <c r="A3" s="4" t="s">
        <v>5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350</v>
      </c>
      <c r="T3" s="37">
        <v>1500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9">
        <f t="shared" si="0"/>
        <v>1850</v>
      </c>
    </row>
    <row r="4" spans="1:29" x14ac:dyDescent="0.35">
      <c r="A4" s="4" t="s">
        <v>7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1125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9">
        <f t="shared" si="0"/>
        <v>1125</v>
      </c>
    </row>
    <row r="5" spans="1:29" x14ac:dyDescent="0.35">
      <c r="A5" s="4" t="s">
        <v>8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1500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9">
        <f t="shared" si="0"/>
        <v>1500</v>
      </c>
    </row>
    <row r="6" spans="1:29" x14ac:dyDescent="0.35">
      <c r="A6" s="4" t="s">
        <v>14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320</v>
      </c>
      <c r="Z6" s="37">
        <v>0</v>
      </c>
      <c r="AA6" s="37">
        <v>0</v>
      </c>
      <c r="AB6" s="37">
        <v>0</v>
      </c>
      <c r="AC6" s="39">
        <f t="shared" si="0"/>
        <v>320</v>
      </c>
    </row>
    <row r="7" spans="1:29" x14ac:dyDescent="0.35">
      <c r="A7" s="4" t="s">
        <v>19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403.36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9">
        <f t="shared" si="0"/>
        <v>403.36</v>
      </c>
    </row>
    <row r="8" spans="1:29" x14ac:dyDescent="0.35">
      <c r="A8" s="4" t="s">
        <v>26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1500</v>
      </c>
      <c r="N8" s="37">
        <v>0</v>
      </c>
      <c r="O8" s="37">
        <v>4500</v>
      </c>
      <c r="P8" s="37">
        <v>0</v>
      </c>
      <c r="Q8" s="37">
        <v>1600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9">
        <f t="shared" si="0"/>
        <v>7600</v>
      </c>
    </row>
    <row r="9" spans="1:29" x14ac:dyDescent="0.35">
      <c r="A9" s="4" t="s">
        <v>29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1800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9">
        <f t="shared" si="0"/>
        <v>1800</v>
      </c>
    </row>
    <row r="10" spans="1:29" x14ac:dyDescent="0.35">
      <c r="A10" s="4" t="s">
        <v>30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800</v>
      </c>
      <c r="R10" s="37">
        <v>0</v>
      </c>
      <c r="S10" s="37">
        <v>0</v>
      </c>
      <c r="T10" s="37">
        <v>0</v>
      </c>
      <c r="U10" s="37">
        <v>700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9">
        <f t="shared" si="0"/>
        <v>1500</v>
      </c>
    </row>
    <row r="11" spans="1:29" x14ac:dyDescent="0.35">
      <c r="A11" s="4" t="s">
        <v>32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1206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9">
        <f t="shared" si="0"/>
        <v>1206</v>
      </c>
    </row>
    <row r="12" spans="1:29" x14ac:dyDescent="0.35">
      <c r="A12" s="4" t="s">
        <v>37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2739.8799199999999</v>
      </c>
      <c r="Z12" s="37">
        <v>0</v>
      </c>
      <c r="AA12" s="37">
        <v>0</v>
      </c>
      <c r="AB12" s="37">
        <v>0</v>
      </c>
      <c r="AC12" s="39">
        <f t="shared" si="0"/>
        <v>2739.8799199999999</v>
      </c>
    </row>
    <row r="13" spans="1:29" x14ac:dyDescent="0.35">
      <c r="A13" s="4" t="s">
        <v>38</v>
      </c>
      <c r="B13" s="37">
        <v>0</v>
      </c>
      <c r="C13" s="37">
        <v>0</v>
      </c>
      <c r="D13" s="37">
        <v>0</v>
      </c>
      <c r="E13" s="37">
        <v>0</v>
      </c>
      <c r="F13" s="37">
        <v>1185.55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9">
        <f t="shared" si="0"/>
        <v>1185.55</v>
      </c>
    </row>
    <row r="14" spans="1:29" x14ac:dyDescent="0.35">
      <c r="A14" s="4" t="s">
        <v>39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400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9">
        <f t="shared" si="0"/>
        <v>400</v>
      </c>
    </row>
    <row r="15" spans="1:29" x14ac:dyDescent="0.35">
      <c r="A15" s="4" t="s">
        <v>41</v>
      </c>
      <c r="B15" s="37">
        <v>0</v>
      </c>
      <c r="C15" s="37">
        <v>0</v>
      </c>
      <c r="D15" s="37">
        <v>100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9">
        <f t="shared" si="0"/>
        <v>100</v>
      </c>
    </row>
    <row r="16" spans="1:29" x14ac:dyDescent="0.35">
      <c r="A16" s="4" t="s">
        <v>42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1000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2017.575</v>
      </c>
      <c r="AC16" s="39">
        <f t="shared" si="0"/>
        <v>3017.5749999999998</v>
      </c>
    </row>
    <row r="17" spans="1:29" x14ac:dyDescent="0.35">
      <c r="A17" s="4" t="s">
        <v>43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6517.3468499999999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400</v>
      </c>
      <c r="W17" s="37">
        <v>0</v>
      </c>
      <c r="X17" s="37">
        <v>0</v>
      </c>
      <c r="Y17" s="37">
        <v>0</v>
      </c>
      <c r="Z17" s="37">
        <v>0</v>
      </c>
      <c r="AA17" s="37">
        <v>2723.7629999999999</v>
      </c>
      <c r="AB17" s="37">
        <v>0</v>
      </c>
      <c r="AC17" s="39">
        <f t="shared" si="0"/>
        <v>9641.1098500000007</v>
      </c>
    </row>
    <row r="18" spans="1:29" x14ac:dyDescent="0.35">
      <c r="A18" s="4" t="s">
        <v>45</v>
      </c>
      <c r="B18" s="37">
        <v>0</v>
      </c>
      <c r="C18" s="37">
        <v>0</v>
      </c>
      <c r="D18" s="37">
        <v>425.07582000000002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9">
        <f t="shared" si="0"/>
        <v>425.07582000000002</v>
      </c>
    </row>
    <row r="19" spans="1:29" x14ac:dyDescent="0.35">
      <c r="A19" s="4" t="s">
        <v>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6500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100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9">
        <f t="shared" si="0"/>
        <v>6600</v>
      </c>
    </row>
    <row r="20" spans="1:29" x14ac:dyDescent="0.35">
      <c r="A20" s="4" t="s">
        <v>48</v>
      </c>
      <c r="B20" s="37">
        <v>10100</v>
      </c>
      <c r="C20" s="37">
        <v>0</v>
      </c>
      <c r="D20" s="37">
        <v>0</v>
      </c>
      <c r="E20" s="37">
        <v>0</v>
      </c>
      <c r="F20" s="37">
        <v>0</v>
      </c>
      <c r="G20" s="37">
        <v>400</v>
      </c>
      <c r="H20" s="37">
        <v>350</v>
      </c>
      <c r="I20" s="37">
        <v>0</v>
      </c>
      <c r="J20" s="37">
        <v>-380.70800000000003</v>
      </c>
      <c r="K20" s="37">
        <v>0</v>
      </c>
      <c r="L20" s="37">
        <v>0</v>
      </c>
      <c r="M20" s="37">
        <v>0</v>
      </c>
      <c r="N20" s="37">
        <v>0</v>
      </c>
      <c r="O20" s="37">
        <v>1003</v>
      </c>
      <c r="P20" s="37">
        <v>0</v>
      </c>
      <c r="Q20" s="37">
        <v>0</v>
      </c>
      <c r="R20" s="37">
        <v>0</v>
      </c>
      <c r="S20" s="37">
        <v>8316.3057399999998</v>
      </c>
      <c r="T20" s="37">
        <v>2450</v>
      </c>
      <c r="U20" s="37">
        <v>6000</v>
      </c>
      <c r="V20" s="37">
        <v>0</v>
      </c>
      <c r="W20" s="37">
        <v>0</v>
      </c>
      <c r="X20" s="37">
        <v>514.71400000000006</v>
      </c>
      <c r="Y20" s="37">
        <v>0</v>
      </c>
      <c r="Z20" s="37">
        <v>212</v>
      </c>
      <c r="AA20" s="37">
        <v>0</v>
      </c>
      <c r="AB20" s="37">
        <v>0</v>
      </c>
      <c r="AC20" s="39">
        <f t="shared" si="0"/>
        <v>28965.311739999997</v>
      </c>
    </row>
    <row r="21" spans="1:29" x14ac:dyDescent="0.35">
      <c r="A21" s="4" t="s">
        <v>54</v>
      </c>
      <c r="B21" s="37">
        <v>0</v>
      </c>
      <c r="C21" s="37">
        <v>0</v>
      </c>
      <c r="D21" s="37">
        <v>0</v>
      </c>
      <c r="E21" s="37">
        <v>2000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9">
        <f t="shared" si="0"/>
        <v>2000</v>
      </c>
    </row>
    <row r="22" spans="1:29" x14ac:dyDescent="0.35">
      <c r="A22" s="4" t="s">
        <v>58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3000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9">
        <f t="shared" si="0"/>
        <v>3000</v>
      </c>
    </row>
    <row r="23" spans="1:29" x14ac:dyDescent="0.35">
      <c r="A23" s="4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745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9">
        <f t="shared" si="0"/>
        <v>745</v>
      </c>
    </row>
    <row r="24" spans="1:29" x14ac:dyDescent="0.35">
      <c r="A24" s="4" t="s">
        <v>67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43.403140000000008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9">
        <f t="shared" si="0"/>
        <v>43.403140000000008</v>
      </c>
    </row>
    <row r="25" spans="1:29" x14ac:dyDescent="0.35">
      <c r="A25" s="4" t="s">
        <v>69</v>
      </c>
      <c r="B25" s="37">
        <v>0</v>
      </c>
      <c r="C25" s="37">
        <v>0</v>
      </c>
      <c r="D25" s="37">
        <v>0</v>
      </c>
      <c r="E25" s="37">
        <v>9000</v>
      </c>
      <c r="F25" s="37">
        <v>0</v>
      </c>
      <c r="G25" s="37">
        <v>0</v>
      </c>
      <c r="H25" s="37">
        <v>350</v>
      </c>
      <c r="I25" s="37">
        <v>0</v>
      </c>
      <c r="J25" s="37">
        <v>0</v>
      </c>
      <c r="K25" s="37">
        <v>154.84399999999999</v>
      </c>
      <c r="L25" s="37">
        <v>2348.6</v>
      </c>
      <c r="M25" s="37">
        <v>0</v>
      </c>
      <c r="N25" s="37">
        <v>0</v>
      </c>
      <c r="O25" s="37">
        <v>2839.8580000000002</v>
      </c>
      <c r="P25" s="37">
        <v>589.70000000000005</v>
      </c>
      <c r="Q25" s="37">
        <v>0</v>
      </c>
      <c r="R25" s="37">
        <v>0</v>
      </c>
      <c r="S25" s="37">
        <v>443.28399999999999</v>
      </c>
      <c r="T25" s="37">
        <v>0</v>
      </c>
      <c r="U25" s="37">
        <v>650</v>
      </c>
      <c r="V25" s="37">
        <v>504.57499999999999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9">
        <f t="shared" si="0"/>
        <v>16880.861000000001</v>
      </c>
    </row>
    <row r="26" spans="1:29" ht="29" x14ac:dyDescent="0.35">
      <c r="A26" s="4" t="s">
        <v>78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1275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9">
        <f t="shared" si="0"/>
        <v>1275</v>
      </c>
    </row>
    <row r="27" spans="1:29" ht="29" x14ac:dyDescent="0.35">
      <c r="A27" s="4" t="s">
        <v>80</v>
      </c>
      <c r="B27" s="37">
        <v>0</v>
      </c>
      <c r="C27" s="37">
        <v>0</v>
      </c>
      <c r="D27" s="37">
        <v>0</v>
      </c>
      <c r="E27" s="37">
        <v>1557.4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9">
        <f t="shared" si="0"/>
        <v>1557.4</v>
      </c>
    </row>
    <row r="28" spans="1:29" x14ac:dyDescent="0.35">
      <c r="A28" s="4" t="s">
        <v>85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7500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9">
        <f t="shared" si="0"/>
        <v>7500</v>
      </c>
    </row>
    <row r="29" spans="1:29" ht="29" x14ac:dyDescent="0.35">
      <c r="A29" s="4" t="s">
        <v>88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922.02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9">
        <f t="shared" si="0"/>
        <v>922.02</v>
      </c>
    </row>
    <row r="30" spans="1:29" x14ac:dyDescent="0.35">
      <c r="A30" s="4" t="s">
        <v>90</v>
      </c>
      <c r="B30" s="37">
        <v>1500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9">
        <f t="shared" si="0"/>
        <v>1500</v>
      </c>
    </row>
    <row r="31" spans="1:29" x14ac:dyDescent="0.35">
      <c r="A31" s="4" t="s">
        <v>93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4000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2000</v>
      </c>
      <c r="Y31" s="37">
        <v>0</v>
      </c>
      <c r="Z31" s="37">
        <v>0</v>
      </c>
      <c r="AA31" s="37">
        <v>0</v>
      </c>
      <c r="AB31" s="37">
        <v>0</v>
      </c>
      <c r="AC31" s="39">
        <f t="shared" si="0"/>
        <v>6000</v>
      </c>
    </row>
    <row r="32" spans="1:29" x14ac:dyDescent="0.35">
      <c r="A32" s="4" t="s">
        <v>94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600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9">
        <f t="shared" si="0"/>
        <v>600</v>
      </c>
    </row>
    <row r="33" spans="1:29" x14ac:dyDescent="0.35">
      <c r="A33" s="4" t="s">
        <v>96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109.4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9">
        <f t="shared" si="0"/>
        <v>109.4</v>
      </c>
    </row>
    <row r="34" spans="1:29" x14ac:dyDescent="0.35">
      <c r="A34" s="4" t="s">
        <v>98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8000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9">
        <f t="shared" ref="AC34:AC59" si="1">SUM(B34:AB34)</f>
        <v>8000</v>
      </c>
    </row>
    <row r="35" spans="1:29" x14ac:dyDescent="0.35">
      <c r="A35" s="4" t="s">
        <v>103</v>
      </c>
      <c r="B35" s="37">
        <v>17022.864000000001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-89.863349999999997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9">
        <f t="shared" si="1"/>
        <v>16933.000650000002</v>
      </c>
    </row>
    <row r="36" spans="1:29" x14ac:dyDescent="0.35">
      <c r="A36" s="4" t="s">
        <v>104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1900</v>
      </c>
      <c r="P36" s="37">
        <v>2691.39</v>
      </c>
      <c r="Q36" s="37">
        <v>0</v>
      </c>
      <c r="R36" s="37">
        <v>4769.8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9">
        <f t="shared" si="1"/>
        <v>9361.1899999999987</v>
      </c>
    </row>
    <row r="37" spans="1:29" ht="29" x14ac:dyDescent="0.35">
      <c r="A37" s="4" t="s">
        <v>107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900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9">
        <f t="shared" si="1"/>
        <v>900</v>
      </c>
    </row>
    <row r="38" spans="1:29" x14ac:dyDescent="0.35">
      <c r="A38" s="4" t="s">
        <v>109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2000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9">
        <f t="shared" si="1"/>
        <v>2000</v>
      </c>
    </row>
    <row r="39" spans="1:29" x14ac:dyDescent="0.35">
      <c r="A39" s="4" t="s">
        <v>110</v>
      </c>
      <c r="B39" s="37">
        <v>0</v>
      </c>
      <c r="C39" s="37">
        <v>750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9">
        <f t="shared" si="1"/>
        <v>750</v>
      </c>
    </row>
    <row r="40" spans="1:29" ht="29" x14ac:dyDescent="0.35">
      <c r="A40" s="4" t="s">
        <v>112</v>
      </c>
      <c r="B40" s="37">
        <v>0</v>
      </c>
      <c r="C40" s="37">
        <v>0</v>
      </c>
      <c r="D40" s="37">
        <v>0</v>
      </c>
      <c r="E40" s="37">
        <v>1469.99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9">
        <f t="shared" si="1"/>
        <v>1469.99</v>
      </c>
    </row>
    <row r="41" spans="1:29" x14ac:dyDescent="0.35">
      <c r="A41" s="4" t="s">
        <v>115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1200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9">
        <f t="shared" si="1"/>
        <v>1200</v>
      </c>
    </row>
    <row r="42" spans="1:29" x14ac:dyDescent="0.35">
      <c r="A42" s="4" t="s">
        <v>118</v>
      </c>
      <c r="B42" s="37">
        <v>0</v>
      </c>
      <c r="C42" s="37">
        <v>0</v>
      </c>
      <c r="D42" s="37">
        <v>0</v>
      </c>
      <c r="E42" s="37">
        <v>400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9">
        <f t="shared" si="1"/>
        <v>400</v>
      </c>
    </row>
    <row r="43" spans="1:29" x14ac:dyDescent="0.35">
      <c r="A43" s="4" t="s">
        <v>119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950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9">
        <f t="shared" si="1"/>
        <v>950</v>
      </c>
    </row>
    <row r="44" spans="1:29" x14ac:dyDescent="0.35">
      <c r="A44" s="4" t="s">
        <v>123</v>
      </c>
      <c r="B44" s="37">
        <v>4416.7</v>
      </c>
      <c r="C44" s="37">
        <v>0</v>
      </c>
      <c r="D44" s="37">
        <v>2975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168.71199999999999</v>
      </c>
      <c r="N44" s="37">
        <v>1659.9849999999999</v>
      </c>
      <c r="O44" s="37">
        <v>5195.7700000000004</v>
      </c>
      <c r="P44" s="37">
        <v>3445.5</v>
      </c>
      <c r="Q44" s="37">
        <v>653</v>
      </c>
      <c r="R44" s="37">
        <v>4121</v>
      </c>
      <c r="S44" s="37">
        <v>1192.058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9">
        <f t="shared" si="1"/>
        <v>23827.725000000002</v>
      </c>
    </row>
    <row r="45" spans="1:29" x14ac:dyDescent="0.35">
      <c r="A45" s="4" t="s">
        <v>124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8.4986999999999995</v>
      </c>
      <c r="T45" s="37">
        <v>0</v>
      </c>
      <c r="U45" s="37">
        <v>0</v>
      </c>
      <c r="V45" s="37">
        <v>0</v>
      </c>
      <c r="W45" s="37">
        <v>0</v>
      </c>
      <c r="X45" s="37">
        <v>2500</v>
      </c>
      <c r="Y45" s="37">
        <v>0</v>
      </c>
      <c r="Z45" s="37">
        <v>0</v>
      </c>
      <c r="AA45" s="37">
        <v>0</v>
      </c>
      <c r="AB45" s="37">
        <v>0</v>
      </c>
      <c r="AC45" s="39">
        <f t="shared" si="1"/>
        <v>2508.4987000000001</v>
      </c>
    </row>
    <row r="46" spans="1:29" x14ac:dyDescent="0.35">
      <c r="A46" s="4" t="s">
        <v>130</v>
      </c>
      <c r="B46" s="37">
        <v>0</v>
      </c>
      <c r="C46" s="37">
        <v>0</v>
      </c>
      <c r="D46" s="37">
        <v>0</v>
      </c>
      <c r="E46" s="37">
        <v>1367.8989999999999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1463.85</v>
      </c>
      <c r="N46" s="37">
        <v>0</v>
      </c>
      <c r="O46" s="37">
        <v>11408.097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2007.038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9">
        <f t="shared" si="1"/>
        <v>16246.884</v>
      </c>
    </row>
    <row r="47" spans="1:29" ht="29" x14ac:dyDescent="0.35">
      <c r="A47" s="4" t="s">
        <v>131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720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9">
        <f t="shared" si="1"/>
        <v>720</v>
      </c>
    </row>
    <row r="48" spans="1:29" x14ac:dyDescent="0.35">
      <c r="A48" s="4" t="s">
        <v>137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5000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9100</v>
      </c>
      <c r="Y48" s="37">
        <v>0</v>
      </c>
      <c r="Z48" s="37">
        <v>0</v>
      </c>
      <c r="AA48" s="37">
        <v>0</v>
      </c>
      <c r="AB48" s="37">
        <v>0</v>
      </c>
      <c r="AC48" s="39">
        <f t="shared" si="1"/>
        <v>14100</v>
      </c>
    </row>
    <row r="49" spans="1:29" x14ac:dyDescent="0.35">
      <c r="A49" s="4" t="s">
        <v>142</v>
      </c>
      <c r="B49" s="37">
        <v>4100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9">
        <f t="shared" si="1"/>
        <v>4100</v>
      </c>
    </row>
    <row r="50" spans="1:29" ht="29" x14ac:dyDescent="0.35">
      <c r="A50" s="4" t="s">
        <v>144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1000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9">
        <f t="shared" si="1"/>
        <v>1000</v>
      </c>
    </row>
    <row r="51" spans="1:29" ht="29" x14ac:dyDescent="0.35">
      <c r="A51" s="4" t="s">
        <v>145</v>
      </c>
      <c r="B51" s="37">
        <v>1500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9">
        <f t="shared" si="1"/>
        <v>1500</v>
      </c>
    </row>
    <row r="52" spans="1:29" x14ac:dyDescent="0.35">
      <c r="A52" s="4" t="s">
        <v>147</v>
      </c>
      <c r="B52" s="37">
        <v>0</v>
      </c>
      <c r="C52" s="37">
        <v>300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9">
        <f t="shared" si="1"/>
        <v>300</v>
      </c>
    </row>
    <row r="53" spans="1:29" x14ac:dyDescent="0.35">
      <c r="A53" s="4" t="s">
        <v>149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1112.5899999999999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150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9">
        <f t="shared" si="1"/>
        <v>1262.5899999999999</v>
      </c>
    </row>
    <row r="54" spans="1:29" x14ac:dyDescent="0.35">
      <c r="A54" s="4" t="s">
        <v>151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2000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9">
        <f t="shared" si="1"/>
        <v>2000</v>
      </c>
    </row>
    <row r="55" spans="1:29" x14ac:dyDescent="0.35">
      <c r="A55" s="4" t="s">
        <v>152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400</v>
      </c>
      <c r="Z55" s="37">
        <v>0</v>
      </c>
      <c r="AA55" s="37">
        <v>0</v>
      </c>
      <c r="AB55" s="37">
        <v>0</v>
      </c>
      <c r="AC55" s="39">
        <f t="shared" si="1"/>
        <v>400</v>
      </c>
    </row>
    <row r="56" spans="1:29" ht="29" x14ac:dyDescent="0.35">
      <c r="A56" s="4" t="s">
        <v>157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500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422.11</v>
      </c>
      <c r="Y56" s="37">
        <v>0</v>
      </c>
      <c r="Z56" s="37">
        <v>0</v>
      </c>
      <c r="AA56" s="37">
        <v>0</v>
      </c>
      <c r="AB56" s="37">
        <v>0</v>
      </c>
      <c r="AC56" s="39">
        <f t="shared" si="1"/>
        <v>922.11</v>
      </c>
    </row>
    <row r="57" spans="1:29" x14ac:dyDescent="0.35">
      <c r="A57" s="4" t="s">
        <v>163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778.5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9">
        <f t="shared" si="1"/>
        <v>778.5</v>
      </c>
    </row>
    <row r="58" spans="1:29" ht="29" x14ac:dyDescent="0.35">
      <c r="A58" s="4" t="s">
        <v>164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2160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9">
        <f t="shared" si="1"/>
        <v>2160</v>
      </c>
    </row>
    <row r="59" spans="1:29" x14ac:dyDescent="0.35">
      <c r="A59" s="5" t="s">
        <v>169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2922.88555</v>
      </c>
      <c r="X59" s="37">
        <v>5374</v>
      </c>
      <c r="Y59" s="37">
        <v>0</v>
      </c>
      <c r="Z59" s="37">
        <v>0</v>
      </c>
      <c r="AA59" s="37">
        <v>0</v>
      </c>
      <c r="AB59" s="37">
        <v>0</v>
      </c>
      <c r="AC59" s="39">
        <f t="shared" si="1"/>
        <v>8296.8855499999991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63"/>
  <sheetViews>
    <sheetView zoomScale="66" workbookViewId="0">
      <pane xSplit="1" ySplit="1" topLeftCell="B2" activePane="bottomRight" state="frozen"/>
      <selection pane="topRight"/>
      <selection pane="bottomLeft"/>
      <selection pane="bottomRight" activeCell="A64" sqref="A64"/>
    </sheetView>
  </sheetViews>
  <sheetFormatPr defaultRowHeight="14.5" x14ac:dyDescent="0.35"/>
  <cols>
    <col min="1" max="1" width="50" style="6" customWidth="1"/>
    <col min="2" max="23" width="10" customWidth="1"/>
  </cols>
  <sheetData>
    <row r="1" spans="1:24" x14ac:dyDescent="0.35">
      <c r="A1" s="3" t="s">
        <v>1</v>
      </c>
      <c r="B1" s="1" t="s">
        <v>213</v>
      </c>
      <c r="C1" s="1" t="s">
        <v>214</v>
      </c>
      <c r="D1" s="1" t="s">
        <v>215</v>
      </c>
      <c r="E1" s="1" t="s">
        <v>216</v>
      </c>
      <c r="F1" s="1" t="s">
        <v>205</v>
      </c>
      <c r="G1" s="1" t="s">
        <v>218</v>
      </c>
      <c r="H1" s="1" t="s">
        <v>206</v>
      </c>
      <c r="I1" s="1" t="s">
        <v>221</v>
      </c>
      <c r="J1" s="1" t="s">
        <v>207</v>
      </c>
      <c r="K1" s="1" t="s">
        <v>235</v>
      </c>
      <c r="L1" s="1" t="s">
        <v>208</v>
      </c>
      <c r="M1" s="1" t="s">
        <v>209</v>
      </c>
      <c r="N1" s="1" t="s">
        <v>219</v>
      </c>
      <c r="O1" s="1" t="s">
        <v>222</v>
      </c>
      <c r="P1" s="1" t="s">
        <v>210</v>
      </c>
      <c r="Q1" s="1" t="s">
        <v>211</v>
      </c>
      <c r="R1" s="1" t="s">
        <v>223</v>
      </c>
      <c r="S1" s="1" t="s">
        <v>212</v>
      </c>
      <c r="T1" s="1" t="s">
        <v>228</v>
      </c>
      <c r="U1" s="1" t="s">
        <v>233</v>
      </c>
      <c r="V1" s="1" t="s">
        <v>226</v>
      </c>
      <c r="W1" s="2" t="s">
        <v>229</v>
      </c>
      <c r="X1" s="1" t="s">
        <v>172</v>
      </c>
    </row>
    <row r="2" spans="1:24" ht="29" x14ac:dyDescent="0.35">
      <c r="A2" s="4" t="s">
        <v>5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118.75</v>
      </c>
      <c r="Q2" s="23">
        <v>3000</v>
      </c>
      <c r="R2" s="23">
        <v>0</v>
      </c>
      <c r="S2" s="23">
        <v>30</v>
      </c>
      <c r="T2" s="23">
        <v>0</v>
      </c>
      <c r="U2" s="23">
        <v>0</v>
      </c>
      <c r="V2" s="23">
        <v>0</v>
      </c>
      <c r="W2" s="23">
        <v>0</v>
      </c>
      <c r="X2" s="29">
        <f>SUM(Table14[[#This Row],[150 | 78]:[169 | 70]])</f>
        <v>3148.75</v>
      </c>
    </row>
    <row r="3" spans="1:24" x14ac:dyDescent="0.35">
      <c r="A3" s="4" t="s">
        <v>7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375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v>0</v>
      </c>
      <c r="W3" s="23">
        <v>0</v>
      </c>
      <c r="X3" s="30">
        <f>SUM(Table14[[#This Row],[150 | 78]:[169 | 70]])</f>
        <v>375</v>
      </c>
    </row>
    <row r="4" spans="1:24" x14ac:dyDescent="0.35">
      <c r="A4" s="4" t="s">
        <v>14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v>800</v>
      </c>
      <c r="W4" s="23">
        <v>0</v>
      </c>
      <c r="X4" s="30">
        <f>SUM(Table14[[#This Row],[150 | 78]:[169 | 70]])</f>
        <v>800</v>
      </c>
    </row>
    <row r="5" spans="1:24" x14ac:dyDescent="0.35">
      <c r="A5" s="4" t="s">
        <v>19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801.31043999999997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23">
        <v>0</v>
      </c>
      <c r="W5" s="23">
        <v>0</v>
      </c>
      <c r="X5" s="30">
        <f>SUM(Table14[[#This Row],[150 | 78]:[169 | 70]])</f>
        <v>801.31043999999997</v>
      </c>
    </row>
    <row r="6" spans="1:24" x14ac:dyDescent="0.35">
      <c r="A6" s="4" t="s">
        <v>22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138.024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30">
        <f>SUM(Table14[[#This Row],[150 | 78]:[169 | 70]])</f>
        <v>138.024</v>
      </c>
    </row>
    <row r="7" spans="1:24" x14ac:dyDescent="0.35">
      <c r="A7" s="4" t="s">
        <v>26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1444.625</v>
      </c>
      <c r="K7" s="23">
        <v>0</v>
      </c>
      <c r="L7" s="23">
        <v>4500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30">
        <f>SUM(Table14[[#This Row],[150 | 78]:[169 | 70]])</f>
        <v>5944.625</v>
      </c>
    </row>
    <row r="8" spans="1:24" x14ac:dyDescent="0.35">
      <c r="A8" s="4" t="s">
        <v>28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206.52902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30">
        <f>SUM(Table14[[#This Row],[150 | 78]:[169 | 70]])</f>
        <v>206.52902</v>
      </c>
    </row>
    <row r="9" spans="1:24" x14ac:dyDescent="0.35">
      <c r="A9" s="4" t="s">
        <v>29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1500</v>
      </c>
      <c r="T9" s="23">
        <v>0</v>
      </c>
      <c r="U9" s="23">
        <v>0</v>
      </c>
      <c r="V9" s="23">
        <v>0</v>
      </c>
      <c r="W9" s="23">
        <v>0</v>
      </c>
      <c r="X9" s="30">
        <f>SUM(Table14[[#This Row],[150 | 78]:[169 | 70]])</f>
        <v>1500</v>
      </c>
    </row>
    <row r="10" spans="1:24" x14ac:dyDescent="0.35">
      <c r="A10" s="4" t="s">
        <v>30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1000</v>
      </c>
      <c r="O10" s="23">
        <v>0</v>
      </c>
      <c r="P10" s="23">
        <v>0</v>
      </c>
      <c r="Q10" s="23">
        <v>0</v>
      </c>
      <c r="R10" s="23">
        <v>200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30">
        <f>SUM(Table14[[#This Row],[150 | 78]:[169 | 70]])</f>
        <v>1200</v>
      </c>
    </row>
    <row r="11" spans="1:24" x14ac:dyDescent="0.35">
      <c r="A11" s="4" t="s">
        <v>31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435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30">
        <f>SUM(Table14[[#This Row],[150 | 78]:[169 | 70]])</f>
        <v>435</v>
      </c>
    </row>
    <row r="12" spans="1:24" x14ac:dyDescent="0.35">
      <c r="A12" s="4" t="s">
        <v>32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750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30">
        <f>SUM(Table14[[#This Row],[150 | 78]:[169 | 70]])</f>
        <v>750</v>
      </c>
    </row>
    <row r="13" spans="1:24" ht="29" x14ac:dyDescent="0.35">
      <c r="A13" s="4" t="s">
        <v>33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1900</v>
      </c>
      <c r="X13" s="30">
        <f>SUM(Table14[[#This Row],[150 | 78]:[169 | 70]])</f>
        <v>1900</v>
      </c>
    </row>
    <row r="14" spans="1:24" x14ac:dyDescent="0.35">
      <c r="A14" s="4" t="s">
        <v>37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3130.12</v>
      </c>
      <c r="W14" s="23">
        <v>0</v>
      </c>
      <c r="X14" s="30">
        <f>SUM(Table14[[#This Row],[150 | 78]:[169 | 70]])</f>
        <v>3130.12</v>
      </c>
    </row>
    <row r="15" spans="1:24" x14ac:dyDescent="0.35">
      <c r="A15" s="4" t="s">
        <v>38</v>
      </c>
      <c r="B15" s="23">
        <v>0</v>
      </c>
      <c r="C15" s="23">
        <v>0</v>
      </c>
      <c r="D15" s="23">
        <v>0</v>
      </c>
      <c r="E15" s="23">
        <v>1575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30">
        <f>SUM(Table14[[#This Row],[150 | 78]:[169 | 70]])</f>
        <v>1575</v>
      </c>
    </row>
    <row r="16" spans="1:24" x14ac:dyDescent="0.35">
      <c r="A16" s="4" t="s">
        <v>39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400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30">
        <f>SUM(Table14[[#This Row],[150 | 78]:[169 | 70]])</f>
        <v>400</v>
      </c>
    </row>
    <row r="17" spans="1:24" x14ac:dyDescent="0.35">
      <c r="A17" s="4" t="s">
        <v>42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3000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30">
        <f>SUM(Table14[[#This Row],[150 | 78]:[169 | 70]])</f>
        <v>3000</v>
      </c>
    </row>
    <row r="18" spans="1:24" x14ac:dyDescent="0.35">
      <c r="A18" s="4" t="s">
        <v>43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10875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30">
        <f>SUM(Table14[[#This Row],[150 | 78]:[169 | 70]])</f>
        <v>10875</v>
      </c>
    </row>
    <row r="19" spans="1:24" x14ac:dyDescent="0.35">
      <c r="A19" s="4" t="s">
        <v>44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1924.5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30">
        <f>SUM(Table14[[#This Row],[150 | 78]:[169 | 70]])</f>
        <v>1924.5</v>
      </c>
    </row>
    <row r="20" spans="1:24" x14ac:dyDescent="0.35">
      <c r="A20" s="4" t="s">
        <v>46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3500</v>
      </c>
      <c r="V20" s="23">
        <v>0</v>
      </c>
      <c r="W20" s="23">
        <v>0</v>
      </c>
      <c r="X20" s="30">
        <f>SUM(Table14[[#This Row],[150 | 78]:[169 | 70]])</f>
        <v>3500</v>
      </c>
    </row>
    <row r="21" spans="1:24" x14ac:dyDescent="0.35">
      <c r="A21" s="4" t="s">
        <v>48</v>
      </c>
      <c r="B21" s="23">
        <v>6921.7036900000003</v>
      </c>
      <c r="C21" s="23">
        <v>0</v>
      </c>
      <c r="D21" s="23">
        <v>0</v>
      </c>
      <c r="E21" s="23">
        <v>0</v>
      </c>
      <c r="F21" s="23">
        <v>350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1500</v>
      </c>
      <c r="M21" s="23">
        <v>0</v>
      </c>
      <c r="N21" s="23">
        <v>0</v>
      </c>
      <c r="O21" s="23">
        <v>0</v>
      </c>
      <c r="P21" s="23">
        <v>1219.59503</v>
      </c>
      <c r="Q21" s="23">
        <v>1750</v>
      </c>
      <c r="R21" s="23">
        <v>7800</v>
      </c>
      <c r="S21" s="23">
        <v>0</v>
      </c>
      <c r="T21" s="23">
        <v>0</v>
      </c>
      <c r="U21" s="23">
        <v>1286.7860000000001</v>
      </c>
      <c r="V21" s="23">
        <v>0</v>
      </c>
      <c r="W21" s="23">
        <v>0</v>
      </c>
      <c r="X21" s="30">
        <f>SUM(Table14[[#This Row],[150 | 78]:[169 | 70]])</f>
        <v>20828.084719999999</v>
      </c>
    </row>
    <row r="22" spans="1:24" x14ac:dyDescent="0.35">
      <c r="A22" s="4" t="s">
        <v>52</v>
      </c>
      <c r="B22" s="23">
        <v>0</v>
      </c>
      <c r="C22" s="23">
        <v>297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39.331319999999998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30">
        <f>SUM(Table14[[#This Row],[150 | 78]:[169 | 70]])</f>
        <v>336.33132000000001</v>
      </c>
    </row>
    <row r="23" spans="1:24" x14ac:dyDescent="0.35">
      <c r="A23" s="4" t="s">
        <v>56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75.05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30">
        <f>SUM(Table14[[#This Row],[150 | 78]:[169 | 70]])</f>
        <v>75.05</v>
      </c>
    </row>
    <row r="24" spans="1:24" x14ac:dyDescent="0.35">
      <c r="A24" s="4" t="s">
        <v>58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2960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30">
        <f>SUM(Table14[[#This Row],[150 | 78]:[169 | 70]])</f>
        <v>2960</v>
      </c>
    </row>
    <row r="25" spans="1:24" x14ac:dyDescent="0.35">
      <c r="A25" s="4" t="s">
        <v>61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497.988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30">
        <f>SUM(Table14[[#This Row],[150 | 78]:[169 | 70]])</f>
        <v>497.988</v>
      </c>
    </row>
    <row r="26" spans="1:24" ht="29" x14ac:dyDescent="0.35">
      <c r="A26" s="4" t="s">
        <v>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1640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30">
        <f>SUM(Table14[[#This Row],[150 | 78]:[169 | 70]])</f>
        <v>1640</v>
      </c>
    </row>
    <row r="27" spans="1:24" x14ac:dyDescent="0.35">
      <c r="A27" s="4" t="s">
        <v>65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1375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30">
        <f>SUM(Table14[[#This Row],[150 | 78]:[169 | 70]])</f>
        <v>1375</v>
      </c>
    </row>
    <row r="28" spans="1:24" x14ac:dyDescent="0.35">
      <c r="A28" s="4" t="s">
        <v>67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650</v>
      </c>
      <c r="M28" s="23">
        <v>0</v>
      </c>
      <c r="N28" s="23">
        <v>0</v>
      </c>
      <c r="O28" s="23">
        <v>-19.344360000000002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30">
        <f>SUM(Table14[[#This Row],[150 | 78]:[169 | 70]])</f>
        <v>630.65563999999995</v>
      </c>
    </row>
    <row r="29" spans="1:24" x14ac:dyDescent="0.35">
      <c r="A29" s="4" t="s">
        <v>68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350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30">
        <f>SUM(Table14[[#This Row],[150 | 78]:[169 | 70]])</f>
        <v>350</v>
      </c>
    </row>
    <row r="30" spans="1:24" x14ac:dyDescent="0.35">
      <c r="A30" s="4" t="s">
        <v>69</v>
      </c>
      <c r="B30" s="23">
        <v>344</v>
      </c>
      <c r="C30" s="23">
        <v>0</v>
      </c>
      <c r="D30" s="23">
        <v>0</v>
      </c>
      <c r="E30" s="23">
        <v>0</v>
      </c>
      <c r="F30" s="23">
        <v>350</v>
      </c>
      <c r="G30" s="23">
        <v>0</v>
      </c>
      <c r="H30" s="23">
        <v>154.84399999999999</v>
      </c>
      <c r="I30" s="23">
        <v>2215.8679999999999</v>
      </c>
      <c r="J30" s="23">
        <v>0</v>
      </c>
      <c r="K30" s="23">
        <v>918.6</v>
      </c>
      <c r="L30" s="23">
        <v>498.19</v>
      </c>
      <c r="M30" s="23">
        <v>357.88</v>
      </c>
      <c r="N30" s="23">
        <v>0</v>
      </c>
      <c r="O30" s="23">
        <v>0</v>
      </c>
      <c r="P30" s="23">
        <v>373.83300000000003</v>
      </c>
      <c r="Q30" s="23">
        <v>0</v>
      </c>
      <c r="R30" s="23">
        <v>2288.25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30">
        <f>SUM(Table14[[#This Row],[150 | 78]:[169 | 70]])</f>
        <v>7501.4649999999992</v>
      </c>
    </row>
    <row r="31" spans="1:24" x14ac:dyDescent="0.35">
      <c r="A31" s="4" t="s">
        <v>75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10000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30">
        <f>SUM(Table14[[#This Row],[150 | 78]:[169 | 70]])</f>
        <v>10000</v>
      </c>
    </row>
    <row r="32" spans="1:24" x14ac:dyDescent="0.35">
      <c r="A32" s="4" t="s">
        <v>77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2800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30">
        <f>SUM(Table14[[#This Row],[150 | 78]:[169 | 70]])</f>
        <v>2800</v>
      </c>
    </row>
    <row r="33" spans="1:24" ht="29" x14ac:dyDescent="0.35">
      <c r="A33" s="4" t="s">
        <v>78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1980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30">
        <f>SUM(Table14[[#This Row],[150 | 78]:[169 | 70]])</f>
        <v>1980</v>
      </c>
    </row>
    <row r="34" spans="1:24" x14ac:dyDescent="0.35">
      <c r="A34" s="4" t="s">
        <v>85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7500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30">
        <f>SUM(Table14[[#This Row],[150 | 78]:[169 | 70]])</f>
        <v>7500</v>
      </c>
    </row>
    <row r="35" spans="1:24" x14ac:dyDescent="0.35">
      <c r="A35" s="4" t="s">
        <v>89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982.89382000000001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30">
        <f>SUM(Table14[[#This Row],[150 | 78]:[169 | 70]])</f>
        <v>982.89382000000001</v>
      </c>
    </row>
    <row r="36" spans="1:24" x14ac:dyDescent="0.35">
      <c r="A36" s="4" t="s">
        <v>92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3000</v>
      </c>
      <c r="W36" s="23">
        <v>0</v>
      </c>
      <c r="X36" s="30">
        <f>SUM(Table14[[#This Row],[150 | 78]:[169 | 70]])</f>
        <v>3000</v>
      </c>
    </row>
    <row r="37" spans="1:24" x14ac:dyDescent="0.35">
      <c r="A37" s="4" t="s">
        <v>93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4000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30">
        <f>SUM(Table14[[#This Row],[150 | 78]:[169 | 70]])</f>
        <v>4000</v>
      </c>
    </row>
    <row r="38" spans="1:24" x14ac:dyDescent="0.35">
      <c r="A38" s="4" t="s">
        <v>98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9000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30.48058</v>
      </c>
      <c r="T38" s="23">
        <v>0</v>
      </c>
      <c r="U38" s="23">
        <v>0</v>
      </c>
      <c r="V38" s="23">
        <v>0</v>
      </c>
      <c r="W38" s="23">
        <v>0</v>
      </c>
      <c r="X38" s="30">
        <f>SUM(Table14[[#This Row],[150 | 78]:[169 | 70]])</f>
        <v>9030.4805799999995</v>
      </c>
    </row>
    <row r="39" spans="1:24" x14ac:dyDescent="0.35">
      <c r="A39" s="4" t="s">
        <v>103</v>
      </c>
      <c r="B39" s="23">
        <v>17781.15999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30">
        <f>SUM(Table14[[#This Row],[150 | 78]:[169 | 70]])</f>
        <v>17781.15999</v>
      </c>
    </row>
    <row r="40" spans="1:24" x14ac:dyDescent="0.35">
      <c r="A40" s="4" t="s">
        <v>104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2453.9029999999998</v>
      </c>
      <c r="N40" s="23">
        <v>0</v>
      </c>
      <c r="O40" s="23">
        <v>5000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30">
        <f>SUM(Table14[[#This Row],[150 | 78]:[169 | 70]])</f>
        <v>7453.9030000000002</v>
      </c>
    </row>
    <row r="41" spans="1:24" x14ac:dyDescent="0.35">
      <c r="A41" s="4" t="s">
        <v>106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502.43700000000001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30">
        <f>SUM(Table14[[#This Row],[150 | 78]:[169 | 70]])</f>
        <v>502.43700000000001</v>
      </c>
    </row>
    <row r="42" spans="1:24" ht="29" x14ac:dyDescent="0.35">
      <c r="A42" s="4" t="s">
        <v>107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1340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30">
        <f>SUM(Table14[[#This Row],[150 | 78]:[169 | 70]])</f>
        <v>1340</v>
      </c>
    </row>
    <row r="43" spans="1:24" x14ac:dyDescent="0.35">
      <c r="A43" s="4" t="s">
        <v>109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2043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30">
        <f>SUM(Table14[[#This Row],[150 | 78]:[169 | 70]])</f>
        <v>2043</v>
      </c>
    </row>
    <row r="44" spans="1:24" x14ac:dyDescent="0.35">
      <c r="A44" s="4" t="s">
        <v>114</v>
      </c>
      <c r="B44" s="23">
        <v>558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30">
        <f>SUM(Table14[[#This Row],[150 | 78]:[169 | 70]])</f>
        <v>558</v>
      </c>
    </row>
    <row r="45" spans="1:24" x14ac:dyDescent="0.35">
      <c r="A45" s="4" t="s">
        <v>115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1310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30">
        <f>SUM(Table14[[#This Row],[150 | 78]:[169 | 70]])</f>
        <v>1310</v>
      </c>
    </row>
    <row r="46" spans="1:24" x14ac:dyDescent="0.35">
      <c r="A46" s="4" t="s">
        <v>118</v>
      </c>
      <c r="B46" s="23">
        <v>0</v>
      </c>
      <c r="C46" s="23">
        <v>0</v>
      </c>
      <c r="D46" s="23">
        <v>100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30">
        <f>SUM(Table14[[#This Row],[150 | 78]:[169 | 70]])</f>
        <v>100</v>
      </c>
    </row>
    <row r="47" spans="1:24" x14ac:dyDescent="0.35">
      <c r="A47" s="4" t="s">
        <v>119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1000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30">
        <f>SUM(Table14[[#This Row],[150 | 78]:[169 | 70]])</f>
        <v>1000</v>
      </c>
    </row>
    <row r="48" spans="1:24" x14ac:dyDescent="0.35">
      <c r="A48" s="4" t="s">
        <v>123</v>
      </c>
      <c r="B48" s="23">
        <v>4500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3388.5</v>
      </c>
      <c r="M48" s="23">
        <v>3259.5</v>
      </c>
      <c r="N48" s="23">
        <v>2786.6379999999999</v>
      </c>
      <c r="O48" s="23">
        <v>7685</v>
      </c>
      <c r="P48" s="23">
        <v>483.5</v>
      </c>
      <c r="Q48" s="23">
        <v>0</v>
      </c>
      <c r="R48" s="23">
        <v>-745.60699999999997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30">
        <f>SUM(Table14[[#This Row],[150 | 78]:[169 | 70]])</f>
        <v>21357.530999999999</v>
      </c>
    </row>
    <row r="49" spans="1:24" x14ac:dyDescent="0.35">
      <c r="A49" s="4" t="s">
        <v>124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1500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1500</v>
      </c>
      <c r="V49" s="23">
        <v>0</v>
      </c>
      <c r="W49" s="23">
        <v>0</v>
      </c>
      <c r="X49" s="30">
        <f>SUM(Table14[[#This Row],[150 | 78]:[169 | 70]])</f>
        <v>3000</v>
      </c>
    </row>
    <row r="50" spans="1:24" x14ac:dyDescent="0.35">
      <c r="A50" s="4" t="s">
        <v>125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939</v>
      </c>
      <c r="K50" s="23">
        <v>0</v>
      </c>
      <c r="L50" s="23">
        <v>2599.39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30">
        <f>SUM(Table14[[#This Row],[150 | 78]:[169 | 70]])</f>
        <v>3538.39</v>
      </c>
    </row>
    <row r="51" spans="1:24" x14ac:dyDescent="0.35">
      <c r="A51" s="4" t="s">
        <v>130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1889.8309999999999</v>
      </c>
      <c r="K51" s="23">
        <v>0</v>
      </c>
      <c r="L51" s="23">
        <v>11301.04572</v>
      </c>
      <c r="M51" s="23">
        <v>0</v>
      </c>
      <c r="N51" s="23">
        <v>0</v>
      </c>
      <c r="O51" s="23">
        <v>0</v>
      </c>
      <c r="P51" s="23">
        <v>96.129000000000005</v>
      </c>
      <c r="Q51" s="23">
        <v>0</v>
      </c>
      <c r="R51" s="23">
        <v>2283.6329999999998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30">
        <f>SUM(Table14[[#This Row],[150 | 78]:[169 | 70]])</f>
        <v>15570.638720000001</v>
      </c>
    </row>
    <row r="52" spans="1:24" ht="29" x14ac:dyDescent="0.35">
      <c r="A52" s="4" t="s">
        <v>131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434.05410999999998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30">
        <f>SUM(Table14[[#This Row],[150 | 78]:[169 | 70]])</f>
        <v>434.05410999999998</v>
      </c>
    </row>
    <row r="53" spans="1:24" x14ac:dyDescent="0.35">
      <c r="A53" s="4" t="s">
        <v>137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5000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8600</v>
      </c>
      <c r="V53" s="23">
        <v>0</v>
      </c>
      <c r="W53" s="23">
        <v>0</v>
      </c>
      <c r="X53" s="30">
        <f>SUM(Table14[[#This Row],[150 | 78]:[169 | 70]])</f>
        <v>13600</v>
      </c>
    </row>
    <row r="54" spans="1:24" x14ac:dyDescent="0.35">
      <c r="A54" s="4" t="s">
        <v>142</v>
      </c>
      <c r="B54" s="23">
        <v>1625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3">
        <v>0</v>
      </c>
      <c r="X54" s="30">
        <f>SUM(Table14[[#This Row],[150 | 78]:[169 | 70]])</f>
        <v>1625</v>
      </c>
    </row>
    <row r="55" spans="1:24" ht="29" x14ac:dyDescent="0.35">
      <c r="A55" s="4" t="s">
        <v>144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2000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30">
        <f>SUM(Table14[[#This Row],[150 | 78]:[169 | 70]])</f>
        <v>2000</v>
      </c>
    </row>
    <row r="56" spans="1:24" ht="29" x14ac:dyDescent="0.35">
      <c r="A56" s="4" t="s">
        <v>145</v>
      </c>
      <c r="B56" s="23">
        <v>1800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30">
        <f>SUM(Table14[[#This Row],[150 | 78]:[169 | 70]])</f>
        <v>1800</v>
      </c>
    </row>
    <row r="57" spans="1:24" x14ac:dyDescent="0.35">
      <c r="A57" s="4" t="s">
        <v>149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118</v>
      </c>
      <c r="K57" s="23">
        <v>0</v>
      </c>
      <c r="L57" s="23">
        <v>1400</v>
      </c>
      <c r="M57" s="23">
        <v>0</v>
      </c>
      <c r="N57" s="23">
        <v>650</v>
      </c>
      <c r="O57" s="23">
        <v>0</v>
      </c>
      <c r="P57" s="23">
        <v>57.939450000000001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30">
        <f>SUM(Table14[[#This Row],[150 | 78]:[169 | 70]])</f>
        <v>2225.9394499999999</v>
      </c>
    </row>
    <row r="58" spans="1:24" x14ac:dyDescent="0.35">
      <c r="A58" s="4" t="s">
        <v>151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2000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30">
        <f>SUM(Table14[[#This Row],[150 | 78]:[169 | 70]])</f>
        <v>2000</v>
      </c>
    </row>
    <row r="59" spans="1:24" x14ac:dyDescent="0.35">
      <c r="A59" s="4" t="s">
        <v>152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2128.9850000000001</v>
      </c>
      <c r="W59" s="23">
        <v>0</v>
      </c>
      <c r="X59" s="30">
        <f>SUM(Table14[[#This Row],[150 | 78]:[169 | 70]])</f>
        <v>2128.9850000000001</v>
      </c>
    </row>
    <row r="60" spans="1:24" x14ac:dyDescent="0.35">
      <c r="A60" s="4" t="s">
        <v>159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445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30">
        <f>SUM(Table14[[#This Row],[150 | 78]:[169 | 70]])</f>
        <v>445</v>
      </c>
    </row>
    <row r="61" spans="1:24" x14ac:dyDescent="0.35">
      <c r="A61" s="4" t="s">
        <v>163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600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30">
        <f>SUM(Table14[[#This Row],[150 | 78]:[169 | 70]])</f>
        <v>600</v>
      </c>
    </row>
    <row r="62" spans="1:24" ht="29" x14ac:dyDescent="0.35">
      <c r="A62" s="4" t="s">
        <v>164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200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30">
        <f>SUM(Table14[[#This Row],[150 | 78]:[169 | 70]])</f>
        <v>200</v>
      </c>
    </row>
    <row r="63" spans="1:24" x14ac:dyDescent="0.35">
      <c r="A63" s="5" t="s">
        <v>169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2800</v>
      </c>
      <c r="U63" s="23">
        <v>5805</v>
      </c>
      <c r="V63" s="23">
        <v>0</v>
      </c>
      <c r="W63" s="23">
        <v>0</v>
      </c>
      <c r="X63" s="30">
        <f>SUM(Table14[[#This Row],[150 | 78]:[169 | 70]])</f>
        <v>8605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82"/>
  <sheetViews>
    <sheetView zoomScale="64" zoomScaleNormal="120" workbookViewId="0">
      <pane xSplit="1" ySplit="1" topLeftCell="B2" activePane="bottomRight" state="frozen"/>
      <selection pane="topRight"/>
      <selection pane="bottomLeft"/>
      <selection pane="bottomRight" activeCell="B93" sqref="B93"/>
    </sheetView>
  </sheetViews>
  <sheetFormatPr defaultRowHeight="14.5" x14ac:dyDescent="0.35"/>
  <cols>
    <col min="1" max="1" width="50" style="6" customWidth="1"/>
    <col min="2" max="21" width="10" customWidth="1"/>
  </cols>
  <sheetData>
    <row r="1" spans="1:22" x14ac:dyDescent="0.35">
      <c r="A1" s="3" t="s">
        <v>1</v>
      </c>
      <c r="B1" s="1" t="s">
        <v>213</v>
      </c>
      <c r="C1" s="1" t="s">
        <v>214</v>
      </c>
      <c r="D1" s="1" t="s">
        <v>215</v>
      </c>
      <c r="E1" s="1" t="s">
        <v>216</v>
      </c>
      <c r="F1" s="1" t="s">
        <v>218</v>
      </c>
      <c r="G1" s="1" t="s">
        <v>221</v>
      </c>
      <c r="H1" s="1" t="s">
        <v>207</v>
      </c>
      <c r="I1" s="1" t="s">
        <v>235</v>
      </c>
      <c r="J1" s="1" t="s">
        <v>208</v>
      </c>
      <c r="K1" s="1" t="s">
        <v>209</v>
      </c>
      <c r="L1" s="1" t="s">
        <v>219</v>
      </c>
      <c r="M1" s="1" t="s">
        <v>222</v>
      </c>
      <c r="N1" s="1" t="s">
        <v>211</v>
      </c>
      <c r="O1" s="1" t="s">
        <v>223</v>
      </c>
      <c r="P1" s="1" t="s">
        <v>228</v>
      </c>
      <c r="Q1" s="1" t="s">
        <v>233</v>
      </c>
      <c r="R1" s="1" t="s">
        <v>236</v>
      </c>
      <c r="S1" s="1" t="s">
        <v>226</v>
      </c>
      <c r="T1" s="1" t="s">
        <v>229</v>
      </c>
      <c r="U1" s="2" t="s">
        <v>234</v>
      </c>
      <c r="V1" s="1" t="s">
        <v>172</v>
      </c>
    </row>
    <row r="2" spans="1:22" ht="29" x14ac:dyDescent="0.35">
      <c r="A2" s="4" t="s">
        <v>5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1500</v>
      </c>
      <c r="O2" s="23">
        <v>0</v>
      </c>
      <c r="P2" s="23">
        <v>0</v>
      </c>
      <c r="Q2" s="23">
        <v>0</v>
      </c>
      <c r="R2" s="23">
        <v>0</v>
      </c>
      <c r="S2" s="23">
        <v>0</v>
      </c>
      <c r="T2" s="23">
        <v>0</v>
      </c>
      <c r="U2" s="23">
        <v>0</v>
      </c>
      <c r="V2" s="29">
        <f>SUM(Table13[[#This Row],[150 | 78]:[172 | 70]])</f>
        <v>1500</v>
      </c>
    </row>
    <row r="3" spans="1:22" x14ac:dyDescent="0.35">
      <c r="A3" s="4" t="s">
        <v>8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4600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30">
        <f>SUM(Table13[[#This Row],[150 | 78]:[172 | 70]])</f>
        <v>4600</v>
      </c>
    </row>
    <row r="4" spans="1:22" x14ac:dyDescent="0.35">
      <c r="A4" s="4" t="s">
        <v>9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1000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30">
        <f>SUM(Table13[[#This Row],[150 | 78]:[172 | 70]])</f>
        <v>1000</v>
      </c>
    </row>
    <row r="5" spans="1:22" x14ac:dyDescent="0.35">
      <c r="A5" s="4" t="s">
        <v>10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1100</v>
      </c>
      <c r="T5" s="23">
        <v>0</v>
      </c>
      <c r="U5" s="23">
        <v>0</v>
      </c>
      <c r="V5" s="30">
        <f>SUM(Table13[[#This Row],[150 | 78]:[172 | 70]])</f>
        <v>1100</v>
      </c>
    </row>
    <row r="6" spans="1:22" x14ac:dyDescent="0.35">
      <c r="A6" s="4" t="s">
        <v>11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441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30">
        <f>SUM(Table13[[#This Row],[150 | 78]:[172 | 70]])</f>
        <v>441</v>
      </c>
    </row>
    <row r="7" spans="1:22" x14ac:dyDescent="0.35">
      <c r="A7" s="4" t="s">
        <v>14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985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200</v>
      </c>
      <c r="T7" s="23">
        <v>0</v>
      </c>
      <c r="U7" s="23">
        <v>0</v>
      </c>
      <c r="V7" s="30">
        <f>SUM(Table13[[#This Row],[150 | 78]:[172 | 70]])</f>
        <v>1185</v>
      </c>
    </row>
    <row r="8" spans="1:22" x14ac:dyDescent="0.35">
      <c r="A8" s="4" t="s">
        <v>16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5750</v>
      </c>
      <c r="U8" s="23">
        <v>0</v>
      </c>
      <c r="V8" s="30">
        <f>SUM(Table13[[#This Row],[150 | 78]:[172 | 70]])</f>
        <v>5750</v>
      </c>
    </row>
    <row r="9" spans="1:22" x14ac:dyDescent="0.35">
      <c r="A9" s="4" t="s">
        <v>19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669.96900000000005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30">
        <f>SUM(Table13[[#This Row],[150 | 78]:[172 | 70]])</f>
        <v>669.96900000000005</v>
      </c>
    </row>
    <row r="10" spans="1:22" x14ac:dyDescent="0.35">
      <c r="A10" s="4" t="s">
        <v>20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618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30">
        <f>SUM(Table13[[#This Row],[150 | 78]:[172 | 70]])</f>
        <v>618</v>
      </c>
    </row>
    <row r="11" spans="1:22" x14ac:dyDescent="0.35">
      <c r="A11" s="4" t="s">
        <v>22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126.036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30">
        <f>SUM(Table13[[#This Row],[150 | 78]:[172 | 70]])</f>
        <v>126.036</v>
      </c>
    </row>
    <row r="12" spans="1:22" x14ac:dyDescent="0.35">
      <c r="A12" s="4" t="s">
        <v>24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360.45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30">
        <f>SUM(Table13[[#This Row],[150 | 78]:[172 | 70]])</f>
        <v>360.45</v>
      </c>
    </row>
    <row r="13" spans="1:22" x14ac:dyDescent="0.35">
      <c r="A13" s="4" t="s">
        <v>25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274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30">
        <f>SUM(Table13[[#This Row],[150 | 78]:[172 | 70]])</f>
        <v>274</v>
      </c>
    </row>
    <row r="14" spans="1:22" x14ac:dyDescent="0.35">
      <c r="A14" s="4" t="s">
        <v>26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724.15138000000002</v>
      </c>
      <c r="I14" s="23">
        <v>0</v>
      </c>
      <c r="J14" s="23">
        <v>4500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30">
        <f>SUM(Table13[[#This Row],[150 | 78]:[172 | 70]])</f>
        <v>5224.1513800000002</v>
      </c>
    </row>
    <row r="15" spans="1:22" x14ac:dyDescent="0.35">
      <c r="A15" s="4" t="s">
        <v>28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2500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30">
        <f>SUM(Table13[[#This Row],[150 | 78]:[172 | 70]])</f>
        <v>2500</v>
      </c>
    </row>
    <row r="16" spans="1:22" x14ac:dyDescent="0.35">
      <c r="A16" s="4" t="s">
        <v>29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590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30">
        <f>SUM(Table13[[#This Row],[150 | 78]:[172 | 70]])</f>
        <v>590</v>
      </c>
    </row>
    <row r="17" spans="1:22" x14ac:dyDescent="0.35">
      <c r="A17" s="4" t="s">
        <v>30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1000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30">
        <f>SUM(Table13[[#This Row],[150 | 78]:[172 | 70]])</f>
        <v>1000</v>
      </c>
    </row>
    <row r="18" spans="1:22" x14ac:dyDescent="0.35">
      <c r="A18" s="4" t="s">
        <v>31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662.89736000000005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30">
        <f>SUM(Table13[[#This Row],[150 | 78]:[172 | 70]])</f>
        <v>662.89736000000005</v>
      </c>
    </row>
    <row r="19" spans="1:22" x14ac:dyDescent="0.35">
      <c r="A19" s="4" t="s">
        <v>32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1000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30">
        <f>SUM(Table13[[#This Row],[150 | 78]:[172 | 70]])</f>
        <v>1000</v>
      </c>
    </row>
    <row r="20" spans="1:22" ht="29" x14ac:dyDescent="0.35">
      <c r="A20" s="4" t="s">
        <v>33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1100</v>
      </c>
      <c r="U20" s="23">
        <v>0</v>
      </c>
      <c r="V20" s="30">
        <f>SUM(Table13[[#This Row],[150 | 78]:[172 | 70]])</f>
        <v>1100</v>
      </c>
    </row>
    <row r="21" spans="1:22" x14ac:dyDescent="0.35">
      <c r="A21" s="4" t="s">
        <v>35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148.89066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30">
        <f>SUM(Table13[[#This Row],[150 | 78]:[172 | 70]])</f>
        <v>148.89066</v>
      </c>
    </row>
    <row r="22" spans="1:22" x14ac:dyDescent="0.35">
      <c r="A22" s="4" t="s">
        <v>38</v>
      </c>
      <c r="B22" s="23">
        <v>0</v>
      </c>
      <c r="C22" s="23">
        <v>0</v>
      </c>
      <c r="D22" s="23">
        <v>0</v>
      </c>
      <c r="E22" s="23">
        <v>2381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30">
        <f>SUM(Table13[[#This Row],[150 | 78]:[172 | 70]])</f>
        <v>2381</v>
      </c>
    </row>
    <row r="23" spans="1:22" x14ac:dyDescent="0.35">
      <c r="A23" s="4" t="s">
        <v>39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400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30">
        <f>SUM(Table13[[#This Row],[150 | 78]:[172 | 70]])</f>
        <v>400</v>
      </c>
    </row>
    <row r="24" spans="1:22" x14ac:dyDescent="0.35">
      <c r="A24" s="4" t="s">
        <v>42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9999.9999970000008</v>
      </c>
      <c r="R24" s="23">
        <v>0</v>
      </c>
      <c r="S24" s="23">
        <v>0</v>
      </c>
      <c r="T24" s="23">
        <v>0</v>
      </c>
      <c r="U24" s="23">
        <v>1454.962</v>
      </c>
      <c r="V24" s="30">
        <f>SUM(Table13[[#This Row],[150 | 78]:[172 | 70]])</f>
        <v>11454.961997</v>
      </c>
    </row>
    <row r="25" spans="1:22" x14ac:dyDescent="0.35">
      <c r="A25" s="4" t="s">
        <v>43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8700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30">
        <f>SUM(Table13[[#This Row],[150 | 78]:[172 | 70]])</f>
        <v>8700</v>
      </c>
    </row>
    <row r="26" spans="1:22" x14ac:dyDescent="0.35">
      <c r="A26" s="4" t="s">
        <v>44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205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30">
        <f>SUM(Table13[[#This Row],[150 | 78]:[172 | 70]])</f>
        <v>205</v>
      </c>
    </row>
    <row r="27" spans="1:22" x14ac:dyDescent="0.35">
      <c r="A27" s="4" t="s">
        <v>45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1996.2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30">
        <f>SUM(Table13[[#This Row],[150 | 78]:[172 | 70]])</f>
        <v>1996.2</v>
      </c>
    </row>
    <row r="28" spans="1:22" x14ac:dyDescent="0.35">
      <c r="A28" s="4" t="s">
        <v>46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3970.9851199999998</v>
      </c>
      <c r="R28" s="23">
        <v>0</v>
      </c>
      <c r="S28" s="23">
        <v>0</v>
      </c>
      <c r="T28" s="23">
        <v>0</v>
      </c>
      <c r="U28" s="23">
        <v>0</v>
      </c>
      <c r="V28" s="30">
        <f>SUM(Table13[[#This Row],[150 | 78]:[172 | 70]])</f>
        <v>3970.9851199999998</v>
      </c>
    </row>
    <row r="29" spans="1:22" x14ac:dyDescent="0.35">
      <c r="A29" s="4" t="s">
        <v>48</v>
      </c>
      <c r="B29" s="23">
        <v>9292.4</v>
      </c>
      <c r="C29" s="23">
        <v>500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5545.1516799999999</v>
      </c>
      <c r="K29" s="23">
        <v>0</v>
      </c>
      <c r="L29" s="23">
        <v>0</v>
      </c>
      <c r="M29" s="23">
        <v>0</v>
      </c>
      <c r="N29" s="23">
        <v>0</v>
      </c>
      <c r="O29" s="23">
        <v>4650</v>
      </c>
      <c r="P29" s="23">
        <v>0</v>
      </c>
      <c r="Q29" s="23">
        <v>1024.7239999999999</v>
      </c>
      <c r="R29" s="23">
        <v>0</v>
      </c>
      <c r="S29" s="23">
        <v>0</v>
      </c>
      <c r="T29" s="23">
        <v>0</v>
      </c>
      <c r="U29" s="23">
        <v>0</v>
      </c>
      <c r="V29" s="30">
        <f>SUM(Table13[[#This Row],[150 | 78]:[172 | 70]])</f>
        <v>21012.275679999999</v>
      </c>
    </row>
    <row r="30" spans="1:22" x14ac:dyDescent="0.35">
      <c r="A30" s="4" t="s">
        <v>50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935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30">
        <f>SUM(Table13[[#This Row],[150 | 78]:[172 | 70]])</f>
        <v>935</v>
      </c>
    </row>
    <row r="31" spans="1:22" x14ac:dyDescent="0.35">
      <c r="A31" s="4" t="s">
        <v>52</v>
      </c>
      <c r="B31" s="23">
        <v>0</v>
      </c>
      <c r="C31" s="23">
        <v>1103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30">
        <f>SUM(Table13[[#This Row],[150 | 78]:[172 | 70]])</f>
        <v>1103</v>
      </c>
    </row>
    <row r="32" spans="1:22" x14ac:dyDescent="0.35">
      <c r="A32" s="4" t="s">
        <v>54</v>
      </c>
      <c r="B32" s="23">
        <v>0</v>
      </c>
      <c r="C32" s="23">
        <v>0</v>
      </c>
      <c r="D32" s="23">
        <v>18.291640000000001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30">
        <f>SUM(Table13[[#This Row],[150 | 78]:[172 | 70]])</f>
        <v>18.291640000000001</v>
      </c>
    </row>
    <row r="33" spans="1:22" x14ac:dyDescent="0.35">
      <c r="A33" s="4" t="s">
        <v>58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3407.8490000000002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30">
        <f>SUM(Table13[[#This Row],[150 | 78]:[172 | 70]])</f>
        <v>3407.8490000000002</v>
      </c>
    </row>
    <row r="34" spans="1:22" x14ac:dyDescent="0.35">
      <c r="A34" s="4" t="s">
        <v>61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-79.706999999999994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30">
        <f>SUM(Table13[[#This Row],[150 | 78]:[172 | 70]])</f>
        <v>-79.706999999999994</v>
      </c>
    </row>
    <row r="35" spans="1:22" x14ac:dyDescent="0.35">
      <c r="A35" s="4" t="s">
        <v>63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391.25200000000001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30">
        <f>SUM(Table13[[#This Row],[150 | 78]:[172 | 70]])</f>
        <v>391.25200000000001</v>
      </c>
    </row>
    <row r="36" spans="1:22" ht="29" x14ac:dyDescent="0.35">
      <c r="A36" s="4" t="s">
        <v>64</v>
      </c>
      <c r="B36" s="23">
        <v>0</v>
      </c>
      <c r="C36" s="23">
        <v>0</v>
      </c>
      <c r="D36" s="23">
        <v>0</v>
      </c>
      <c r="E36" s="23">
        <v>0</v>
      </c>
      <c r="F36" s="23">
        <v>3600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30">
        <f>SUM(Table13[[#This Row],[150 | 78]:[172 | 70]])</f>
        <v>3600</v>
      </c>
    </row>
    <row r="37" spans="1:22" x14ac:dyDescent="0.35">
      <c r="A37" s="4" t="s">
        <v>69</v>
      </c>
      <c r="B37" s="23">
        <v>237.95170999999999</v>
      </c>
      <c r="C37" s="23">
        <v>0</v>
      </c>
      <c r="D37" s="23">
        <v>500</v>
      </c>
      <c r="E37" s="23">
        <v>0</v>
      </c>
      <c r="F37" s="23">
        <v>0</v>
      </c>
      <c r="G37" s="23">
        <v>452</v>
      </c>
      <c r="H37" s="23">
        <v>0</v>
      </c>
      <c r="I37" s="23">
        <v>0</v>
      </c>
      <c r="J37" s="23">
        <v>1675.6</v>
      </c>
      <c r="K37" s="23">
        <v>40.450000000000003</v>
      </c>
      <c r="L37" s="23">
        <v>0</v>
      </c>
      <c r="M37" s="23">
        <v>0</v>
      </c>
      <c r="N37" s="23">
        <v>0</v>
      </c>
      <c r="O37" s="23">
        <v>981.69799999999998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30">
        <f>SUM(Table13[[#This Row],[150 | 78]:[172 | 70]])</f>
        <v>3887.6997099999994</v>
      </c>
    </row>
    <row r="38" spans="1:22" ht="29" x14ac:dyDescent="0.35">
      <c r="A38" s="4" t="s">
        <v>70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677.46500000000003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30">
        <f>SUM(Table13[[#This Row],[150 | 78]:[172 | 70]])</f>
        <v>677.46500000000003</v>
      </c>
    </row>
    <row r="39" spans="1:22" ht="29" x14ac:dyDescent="0.35">
      <c r="A39" s="4" t="s">
        <v>73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800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30">
        <f>SUM(Table13[[#This Row],[150 | 78]:[172 | 70]])</f>
        <v>800</v>
      </c>
    </row>
    <row r="40" spans="1:22" x14ac:dyDescent="0.35">
      <c r="A40" s="4" t="s">
        <v>75</v>
      </c>
      <c r="B40" s="23">
        <v>0</v>
      </c>
      <c r="C40" s="23">
        <v>0</v>
      </c>
      <c r="D40" s="23">
        <v>0</v>
      </c>
      <c r="E40" s="23">
        <v>0</v>
      </c>
      <c r="F40" s="23">
        <v>10000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30">
        <f>SUM(Table13[[#This Row],[150 | 78]:[172 | 70]])</f>
        <v>10000</v>
      </c>
    </row>
    <row r="41" spans="1:22" x14ac:dyDescent="0.35">
      <c r="A41" s="4" t="s">
        <v>76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166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30">
        <f>SUM(Table13[[#This Row],[150 | 78]:[172 | 70]])</f>
        <v>166</v>
      </c>
    </row>
    <row r="42" spans="1:22" x14ac:dyDescent="0.35">
      <c r="A42" s="4" t="s">
        <v>77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2800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30">
        <f>SUM(Table13[[#This Row],[150 | 78]:[172 | 70]])</f>
        <v>2800</v>
      </c>
    </row>
    <row r="43" spans="1:22" ht="29" x14ac:dyDescent="0.35">
      <c r="A43" s="4" t="s">
        <v>78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596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30">
        <f>SUM(Table13[[#This Row],[150 | 78]:[172 | 70]])</f>
        <v>596</v>
      </c>
    </row>
    <row r="44" spans="1:22" x14ac:dyDescent="0.35">
      <c r="A44" s="4" t="s">
        <v>79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500</v>
      </c>
      <c r="T44" s="23">
        <v>0</v>
      </c>
      <c r="U44" s="23">
        <v>0</v>
      </c>
      <c r="V44" s="30">
        <f>SUM(Table13[[#This Row],[150 | 78]:[172 | 70]])</f>
        <v>500</v>
      </c>
    </row>
    <row r="45" spans="1:22" x14ac:dyDescent="0.35">
      <c r="A45" s="4" t="s">
        <v>85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7695.52081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30">
        <f>SUM(Table13[[#This Row],[150 | 78]:[172 | 70]])</f>
        <v>7695.52081</v>
      </c>
    </row>
    <row r="46" spans="1:22" x14ac:dyDescent="0.35">
      <c r="A46" s="4" t="s">
        <v>89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749.39521999999999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30">
        <f>SUM(Table13[[#This Row],[150 | 78]:[172 | 70]])</f>
        <v>749.39521999999999</v>
      </c>
    </row>
    <row r="47" spans="1:22" x14ac:dyDescent="0.35">
      <c r="A47" s="4" t="s">
        <v>92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3000</v>
      </c>
      <c r="T47" s="23">
        <v>0</v>
      </c>
      <c r="U47" s="23">
        <v>0</v>
      </c>
      <c r="V47" s="30">
        <f>SUM(Table13[[#This Row],[150 | 78]:[172 | 70]])</f>
        <v>3000</v>
      </c>
    </row>
    <row r="48" spans="1:22" x14ac:dyDescent="0.35">
      <c r="A48" s="4" t="s">
        <v>93</v>
      </c>
      <c r="B48" s="23">
        <v>0</v>
      </c>
      <c r="C48" s="23">
        <v>0</v>
      </c>
      <c r="D48" s="23">
        <v>0</v>
      </c>
      <c r="E48" s="23">
        <v>0</v>
      </c>
      <c r="F48" s="23">
        <v>1100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686.1</v>
      </c>
      <c r="P48" s="23">
        <v>0</v>
      </c>
      <c r="Q48" s="23">
        <v>0</v>
      </c>
      <c r="R48" s="23">
        <v>200</v>
      </c>
      <c r="S48" s="23">
        <v>0</v>
      </c>
      <c r="T48" s="23">
        <v>0</v>
      </c>
      <c r="U48" s="23">
        <v>0</v>
      </c>
      <c r="V48" s="30">
        <f>SUM(Table13[[#This Row],[150 | 78]:[172 | 70]])</f>
        <v>1986.1</v>
      </c>
    </row>
    <row r="49" spans="1:22" ht="29" x14ac:dyDescent="0.35">
      <c r="A49" s="4" t="s">
        <v>97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400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30">
        <f>SUM(Table13[[#This Row],[150 | 78]:[172 | 70]])</f>
        <v>400</v>
      </c>
    </row>
    <row r="50" spans="1:22" x14ac:dyDescent="0.35">
      <c r="A50" s="4" t="s">
        <v>98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8000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30">
        <f>SUM(Table13[[#This Row],[150 | 78]:[172 | 70]])</f>
        <v>8000</v>
      </c>
    </row>
    <row r="51" spans="1:22" x14ac:dyDescent="0.35">
      <c r="A51" s="4" t="s">
        <v>103</v>
      </c>
      <c r="B51" s="23">
        <v>25396.910639999998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30">
        <f>SUM(Table13[[#This Row],[150 | 78]:[172 | 70]])</f>
        <v>25396.910639999998</v>
      </c>
    </row>
    <row r="52" spans="1:22" x14ac:dyDescent="0.35">
      <c r="A52" s="4" t="s">
        <v>104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2501.2559999999999</v>
      </c>
      <c r="L52" s="23">
        <v>0</v>
      </c>
      <c r="M52" s="23">
        <v>4000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30">
        <f>SUM(Table13[[#This Row],[150 | 78]:[172 | 70]])</f>
        <v>6501.2559999999994</v>
      </c>
    </row>
    <row r="53" spans="1:22" x14ac:dyDescent="0.35">
      <c r="A53" s="4" t="s">
        <v>106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127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30">
        <f>SUM(Table13[[#This Row],[150 | 78]:[172 | 70]])</f>
        <v>127</v>
      </c>
    </row>
    <row r="54" spans="1:22" ht="29" x14ac:dyDescent="0.35">
      <c r="A54" s="4" t="s">
        <v>107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1505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30">
        <f>SUM(Table13[[#This Row],[150 | 78]:[172 | 70]])</f>
        <v>1505</v>
      </c>
    </row>
    <row r="55" spans="1:22" x14ac:dyDescent="0.35">
      <c r="A55" s="4" t="s">
        <v>108</v>
      </c>
      <c r="B55" s="23">
        <v>0</v>
      </c>
      <c r="C55" s="23">
        <v>0</v>
      </c>
      <c r="D55" s="23">
        <v>1300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30">
        <f>SUM(Table13[[#This Row],[150 | 78]:[172 | 70]])</f>
        <v>1300</v>
      </c>
    </row>
    <row r="56" spans="1:22" x14ac:dyDescent="0.35">
      <c r="A56" s="4" t="s">
        <v>109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2200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30">
        <f>SUM(Table13[[#This Row],[150 | 78]:[172 | 70]])</f>
        <v>2200</v>
      </c>
    </row>
    <row r="57" spans="1:22" x14ac:dyDescent="0.35">
      <c r="A57" s="4" t="s">
        <v>114</v>
      </c>
      <c r="B57" s="23">
        <v>2464.9960000000001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30">
        <f>SUM(Table13[[#This Row],[150 | 78]:[172 | 70]])</f>
        <v>2464.9960000000001</v>
      </c>
    </row>
    <row r="58" spans="1:22" x14ac:dyDescent="0.35">
      <c r="A58" s="4" t="s">
        <v>115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1091.81844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30">
        <f>SUM(Table13[[#This Row],[150 | 78]:[172 | 70]])</f>
        <v>1091.81844</v>
      </c>
    </row>
    <row r="59" spans="1:22" x14ac:dyDescent="0.35">
      <c r="A59" s="4" t="s">
        <v>117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20.7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30">
        <f>SUM(Table13[[#This Row],[150 | 78]:[172 | 70]])</f>
        <v>20.7</v>
      </c>
    </row>
    <row r="60" spans="1:22" x14ac:dyDescent="0.35">
      <c r="A60" s="4" t="s">
        <v>119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1000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30">
        <f>SUM(Table13[[#This Row],[150 | 78]:[172 | 70]])</f>
        <v>1000</v>
      </c>
    </row>
    <row r="61" spans="1:22" x14ac:dyDescent="0.35">
      <c r="A61" s="4" t="s">
        <v>123</v>
      </c>
      <c r="B61" s="23">
        <v>4500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-697.75422000000003</v>
      </c>
      <c r="J61" s="23">
        <v>907</v>
      </c>
      <c r="K61" s="23">
        <v>3054.51</v>
      </c>
      <c r="L61" s="23">
        <v>4874.5439999999999</v>
      </c>
      <c r="M61" s="23">
        <v>9142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30">
        <f>SUM(Table13[[#This Row],[150 | 78]:[172 | 70]])</f>
        <v>21780.299780000001</v>
      </c>
    </row>
    <row r="62" spans="1:22" x14ac:dyDescent="0.35">
      <c r="A62" s="4" t="s">
        <v>124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1500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30">
        <f>SUM(Table13[[#This Row],[150 | 78]:[172 | 70]])</f>
        <v>1500</v>
      </c>
    </row>
    <row r="63" spans="1:22" x14ac:dyDescent="0.35">
      <c r="A63" s="4" t="s">
        <v>125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1444.07879</v>
      </c>
      <c r="I63" s="23">
        <v>0</v>
      </c>
      <c r="J63" s="23">
        <v>1711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30">
        <f>SUM(Table13[[#This Row],[150 | 78]:[172 | 70]])</f>
        <v>3155.07879</v>
      </c>
    </row>
    <row r="64" spans="1:22" x14ac:dyDescent="0.35">
      <c r="A64" s="4" t="s">
        <v>126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400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30">
        <f>SUM(Table13[[#This Row],[150 | 78]:[172 | 70]])</f>
        <v>400</v>
      </c>
    </row>
    <row r="65" spans="1:22" x14ac:dyDescent="0.35">
      <c r="A65" s="4" t="s">
        <v>130</v>
      </c>
      <c r="B65" s="23">
        <v>0</v>
      </c>
      <c r="C65" s="23">
        <v>397.96</v>
      </c>
      <c r="D65" s="23">
        <v>0</v>
      </c>
      <c r="E65" s="23">
        <v>0</v>
      </c>
      <c r="F65" s="23">
        <v>0</v>
      </c>
      <c r="G65" s="23">
        <v>0</v>
      </c>
      <c r="H65" s="23">
        <v>1787.383</v>
      </c>
      <c r="I65" s="23">
        <v>0</v>
      </c>
      <c r="J65" s="23">
        <v>16288.045</v>
      </c>
      <c r="K65" s="23">
        <v>64.385000000000005</v>
      </c>
      <c r="L65" s="23">
        <v>0</v>
      </c>
      <c r="M65" s="23">
        <v>0</v>
      </c>
      <c r="N65" s="23">
        <v>0</v>
      </c>
      <c r="O65" s="23">
        <v>1045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30">
        <f>SUM(Table13[[#This Row],[150 | 78]:[172 | 70]])</f>
        <v>19582.772999999997</v>
      </c>
    </row>
    <row r="66" spans="1:22" x14ac:dyDescent="0.35">
      <c r="A66" s="4" t="s">
        <v>132</v>
      </c>
      <c r="B66" s="23">
        <v>6000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30">
        <f>SUM(Table13[[#This Row],[150 | 78]:[172 | 70]])</f>
        <v>6000</v>
      </c>
    </row>
    <row r="67" spans="1:22" x14ac:dyDescent="0.35">
      <c r="A67" s="4" t="s">
        <v>137</v>
      </c>
      <c r="B67" s="23">
        <v>0</v>
      </c>
      <c r="C67" s="23">
        <v>0</v>
      </c>
      <c r="D67" s="23">
        <v>0</v>
      </c>
      <c r="E67" s="23">
        <v>0</v>
      </c>
      <c r="F67" s="23">
        <v>2499.0337599999998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3800</v>
      </c>
      <c r="R67" s="23">
        <v>0</v>
      </c>
      <c r="S67" s="23">
        <v>0</v>
      </c>
      <c r="T67" s="23">
        <v>0</v>
      </c>
      <c r="U67" s="23">
        <v>0</v>
      </c>
      <c r="V67" s="30">
        <f>SUM(Table13[[#This Row],[150 | 78]:[172 | 70]])</f>
        <v>6299.0337600000003</v>
      </c>
    </row>
    <row r="68" spans="1:22" x14ac:dyDescent="0.35">
      <c r="A68" s="4" t="s">
        <v>138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1000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30">
        <f>SUM(Table13[[#This Row],[150 | 78]:[172 | 70]])</f>
        <v>1000</v>
      </c>
    </row>
    <row r="69" spans="1:22" x14ac:dyDescent="0.35">
      <c r="A69" s="4" t="s">
        <v>142</v>
      </c>
      <c r="B69" s="23">
        <v>5500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30">
        <f>SUM(Table13[[#This Row],[150 | 78]:[172 | 70]])</f>
        <v>5500</v>
      </c>
    </row>
    <row r="70" spans="1:22" ht="29" x14ac:dyDescent="0.35">
      <c r="A70" s="4" t="s">
        <v>144</v>
      </c>
      <c r="B70" s="23">
        <v>0</v>
      </c>
      <c r="C70" s="23">
        <v>0</v>
      </c>
      <c r="D70" s="23">
        <v>0</v>
      </c>
      <c r="E70" s="23">
        <v>0</v>
      </c>
      <c r="F70" s="23">
        <v>2000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30">
        <f>SUM(Table13[[#This Row],[150 | 78]:[172 | 70]])</f>
        <v>2000</v>
      </c>
    </row>
    <row r="71" spans="1:22" ht="29" x14ac:dyDescent="0.35">
      <c r="A71" s="4" t="s">
        <v>145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1000</v>
      </c>
      <c r="S71" s="23">
        <v>0</v>
      </c>
      <c r="T71" s="23">
        <v>0</v>
      </c>
      <c r="U71" s="23">
        <v>0</v>
      </c>
      <c r="V71" s="30">
        <f>SUM(Table13[[#This Row],[150 | 78]:[172 | 70]])</f>
        <v>1000</v>
      </c>
    </row>
    <row r="72" spans="1:22" x14ac:dyDescent="0.35">
      <c r="A72" s="4" t="s">
        <v>149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-2.77447</v>
      </c>
      <c r="I72" s="23">
        <v>0</v>
      </c>
      <c r="J72" s="23">
        <v>600</v>
      </c>
      <c r="K72" s="23">
        <v>0</v>
      </c>
      <c r="L72" s="23">
        <v>1100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30">
        <f>SUM(Table13[[#This Row],[150 | 78]:[172 | 70]])</f>
        <v>1697.2255300000002</v>
      </c>
    </row>
    <row r="73" spans="1:22" x14ac:dyDescent="0.35">
      <c r="A73" s="4" t="s">
        <v>151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2300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30">
        <f>SUM(Table13[[#This Row],[150 | 78]:[172 | 70]])</f>
        <v>2300</v>
      </c>
    </row>
    <row r="74" spans="1:22" x14ac:dyDescent="0.35">
      <c r="A74" s="4" t="s">
        <v>152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2622.9450000000002</v>
      </c>
      <c r="T74" s="23">
        <v>0</v>
      </c>
      <c r="U74" s="23">
        <v>0</v>
      </c>
      <c r="V74" s="30">
        <f>SUM(Table13[[#This Row],[150 | 78]:[172 | 70]])</f>
        <v>2622.9450000000002</v>
      </c>
    </row>
    <row r="75" spans="1:22" ht="29" x14ac:dyDescent="0.35">
      <c r="A75" s="4" t="s">
        <v>157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1950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30">
        <f>SUM(Table13[[#This Row],[150 | 78]:[172 | 70]])</f>
        <v>1950</v>
      </c>
    </row>
    <row r="76" spans="1:22" x14ac:dyDescent="0.35">
      <c r="A76" s="4" t="s">
        <v>158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530</v>
      </c>
      <c r="I76" s="23">
        <v>0</v>
      </c>
      <c r="J76" s="23">
        <v>1300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30">
        <f>SUM(Table13[[#This Row],[150 | 78]:[172 | 70]])</f>
        <v>1830</v>
      </c>
    </row>
    <row r="77" spans="1:22" x14ac:dyDescent="0.35">
      <c r="A77" s="4" t="s">
        <v>159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450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30">
        <f>SUM(Table13[[#This Row],[150 | 78]:[172 | 70]])</f>
        <v>450</v>
      </c>
    </row>
    <row r="78" spans="1:22" x14ac:dyDescent="0.35">
      <c r="A78" s="4" t="s">
        <v>162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1500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30">
        <f>SUM(Table13[[#This Row],[150 | 78]:[172 | 70]])</f>
        <v>1500</v>
      </c>
    </row>
    <row r="79" spans="1:22" x14ac:dyDescent="0.35">
      <c r="A79" s="4" t="s">
        <v>163</v>
      </c>
      <c r="B79" s="23">
        <v>0</v>
      </c>
      <c r="C79" s="23">
        <v>800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30">
        <f>SUM(Table13[[#This Row],[150 | 78]:[172 | 70]])</f>
        <v>800</v>
      </c>
    </row>
    <row r="80" spans="1:22" ht="29" x14ac:dyDescent="0.35">
      <c r="A80" s="4" t="s">
        <v>164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3200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30">
        <f>SUM(Table13[[#This Row],[150 | 78]:[172 | 70]])</f>
        <v>3200</v>
      </c>
    </row>
    <row r="81" spans="1:22" x14ac:dyDescent="0.35">
      <c r="A81" s="4" t="s">
        <v>166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1390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30">
        <f>SUM(Table13[[#This Row],[150 | 78]:[172 | 70]])</f>
        <v>1390</v>
      </c>
    </row>
    <row r="82" spans="1:22" x14ac:dyDescent="0.35">
      <c r="A82" s="5" t="s">
        <v>169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700</v>
      </c>
      <c r="Q82" s="23">
        <v>24970.481997999999</v>
      </c>
      <c r="R82" s="23">
        <v>0</v>
      </c>
      <c r="S82" s="23">
        <v>0</v>
      </c>
      <c r="T82" s="23">
        <v>0</v>
      </c>
      <c r="U82" s="23">
        <v>0</v>
      </c>
      <c r="V82" s="30">
        <f>SUM(Table13[[#This Row],[150 | 78]:[172 | 70]])</f>
        <v>25670.481997999999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65"/>
  <sheetViews>
    <sheetView zoomScale="66" workbookViewId="0">
      <pane xSplit="1" ySplit="1" topLeftCell="B46" activePane="bottomRight" state="frozen"/>
      <selection pane="topRight"/>
      <selection pane="bottomLeft"/>
      <selection pane="bottomRight" activeCell="A66" sqref="A66"/>
    </sheetView>
  </sheetViews>
  <sheetFormatPr defaultRowHeight="14.5" x14ac:dyDescent="0.35"/>
  <cols>
    <col min="1" max="1" width="50" style="6" customWidth="1"/>
    <col min="2" max="19" width="10" customWidth="1"/>
  </cols>
  <sheetData>
    <row r="1" spans="1:20" x14ac:dyDescent="0.35">
      <c r="A1" s="3" t="s">
        <v>1</v>
      </c>
      <c r="B1" s="1" t="s">
        <v>213</v>
      </c>
      <c r="C1" s="1" t="s">
        <v>214</v>
      </c>
      <c r="D1" s="1" t="s">
        <v>215</v>
      </c>
      <c r="E1" s="1" t="s">
        <v>216</v>
      </c>
      <c r="F1" s="1" t="s">
        <v>218</v>
      </c>
      <c r="G1" s="1" t="s">
        <v>221</v>
      </c>
      <c r="H1" s="1" t="s">
        <v>207</v>
      </c>
      <c r="I1" s="1" t="s">
        <v>235</v>
      </c>
      <c r="J1" s="1" t="s">
        <v>208</v>
      </c>
      <c r="K1" s="1" t="s">
        <v>209</v>
      </c>
      <c r="L1" s="1" t="s">
        <v>219</v>
      </c>
      <c r="M1" s="1" t="s">
        <v>222</v>
      </c>
      <c r="N1" s="1" t="s">
        <v>211</v>
      </c>
      <c r="O1" s="1" t="s">
        <v>223</v>
      </c>
      <c r="P1" s="1" t="s">
        <v>212</v>
      </c>
      <c r="Q1" s="1" t="s">
        <v>236</v>
      </c>
      <c r="R1" s="1" t="s">
        <v>226</v>
      </c>
      <c r="S1" s="2" t="s">
        <v>224</v>
      </c>
      <c r="T1" s="1" t="s">
        <v>172</v>
      </c>
    </row>
    <row r="2" spans="1:20" x14ac:dyDescent="0.35">
      <c r="A2" s="4" t="s">
        <v>8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1627.239</v>
      </c>
      <c r="O2" s="23">
        <v>0</v>
      </c>
      <c r="P2" s="23">
        <v>0</v>
      </c>
      <c r="Q2" s="23">
        <v>0</v>
      </c>
      <c r="R2" s="23">
        <v>0</v>
      </c>
      <c r="S2" s="23">
        <v>0</v>
      </c>
      <c r="T2" s="29">
        <f>SUM(Table12[[#This Row],[150 | 78]:[170 | 76]])</f>
        <v>1627.239</v>
      </c>
    </row>
    <row r="3" spans="1:20" x14ac:dyDescent="0.35">
      <c r="A3" s="4" t="s">
        <v>9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1000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30">
        <f>SUM(Table12[[#This Row],[150 | 78]:[170 | 76]])</f>
        <v>1000</v>
      </c>
    </row>
    <row r="4" spans="1:20" x14ac:dyDescent="0.35">
      <c r="A4" s="4" t="s">
        <v>10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700.35400000000004</v>
      </c>
      <c r="S4" s="23">
        <v>0</v>
      </c>
      <c r="T4" s="30">
        <f>SUM(Table12[[#This Row],[150 | 78]:[170 | 76]])</f>
        <v>700.35400000000004</v>
      </c>
    </row>
    <row r="5" spans="1:20" x14ac:dyDescent="0.35">
      <c r="A5" s="4" t="s">
        <v>14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769.35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-2.2650000000000001</v>
      </c>
      <c r="S5" s="23">
        <v>0</v>
      </c>
      <c r="T5" s="30">
        <f>SUM(Table12[[#This Row],[150 | 78]:[170 | 76]])</f>
        <v>767.08500000000004</v>
      </c>
    </row>
    <row r="6" spans="1:20" x14ac:dyDescent="0.35">
      <c r="A6" s="4" t="s">
        <v>19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130.19800000000001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30">
        <f>SUM(Table12[[#This Row],[150 | 78]:[170 | 76]])</f>
        <v>130.19800000000001</v>
      </c>
    </row>
    <row r="7" spans="1:20" x14ac:dyDescent="0.35">
      <c r="A7" s="4" t="s">
        <v>20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618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30">
        <f>SUM(Table12[[#This Row],[150 | 78]:[170 | 76]])</f>
        <v>618</v>
      </c>
    </row>
    <row r="8" spans="1:20" x14ac:dyDescent="0.35">
      <c r="A8" s="4" t="s">
        <v>22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86.319730000000007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30">
        <f>SUM(Table12[[#This Row],[150 | 78]:[170 | 76]])</f>
        <v>86.319730000000007</v>
      </c>
    </row>
    <row r="9" spans="1:20" x14ac:dyDescent="0.35">
      <c r="A9" s="4" t="s">
        <v>24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559.79999999999995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30">
        <f>SUM(Table12[[#This Row],[150 | 78]:[170 | 76]])</f>
        <v>559.79999999999995</v>
      </c>
    </row>
    <row r="10" spans="1:20" x14ac:dyDescent="0.35">
      <c r="A10" s="4" t="s">
        <v>25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635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30">
        <f>SUM(Table12[[#This Row],[150 | 78]:[170 | 76]])</f>
        <v>635</v>
      </c>
    </row>
    <row r="11" spans="1:20" x14ac:dyDescent="0.35">
      <c r="A11" s="4" t="s">
        <v>26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4500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30">
        <f>SUM(Table12[[#This Row],[150 | 78]:[170 | 76]])</f>
        <v>4500</v>
      </c>
    </row>
    <row r="12" spans="1:20" x14ac:dyDescent="0.35">
      <c r="A12" s="4" t="s">
        <v>28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2500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30">
        <f>SUM(Table12[[#This Row],[150 | 78]:[170 | 76]])</f>
        <v>2500</v>
      </c>
    </row>
    <row r="13" spans="1:20" x14ac:dyDescent="0.35">
      <c r="A13" s="4" t="s">
        <v>30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1000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30">
        <f>SUM(Table12[[#This Row],[150 | 78]:[170 | 76]])</f>
        <v>1000</v>
      </c>
    </row>
    <row r="14" spans="1:20" x14ac:dyDescent="0.35">
      <c r="A14" s="4" t="s">
        <v>31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780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30">
        <f>SUM(Table12[[#This Row],[150 | 78]:[170 | 76]])</f>
        <v>780</v>
      </c>
    </row>
    <row r="15" spans="1:20" x14ac:dyDescent="0.35">
      <c r="A15" s="4" t="s">
        <v>32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1000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30">
        <f>SUM(Table12[[#This Row],[150 | 78]:[170 | 76]])</f>
        <v>1000</v>
      </c>
    </row>
    <row r="16" spans="1:20" x14ac:dyDescent="0.35">
      <c r="A16" s="4" t="s">
        <v>35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238.37617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30">
        <f>SUM(Table12[[#This Row],[150 | 78]:[170 | 76]])</f>
        <v>238.37617</v>
      </c>
    </row>
    <row r="17" spans="1:20" x14ac:dyDescent="0.35">
      <c r="A17" s="4" t="s">
        <v>38</v>
      </c>
      <c r="B17" s="23">
        <v>0</v>
      </c>
      <c r="C17" s="23">
        <v>0</v>
      </c>
      <c r="D17" s="23">
        <v>0</v>
      </c>
      <c r="E17" s="23">
        <v>1475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30">
        <f>SUM(Table12[[#This Row],[150 | 78]:[170 | 76]])</f>
        <v>1475</v>
      </c>
    </row>
    <row r="18" spans="1:20" x14ac:dyDescent="0.35">
      <c r="A18" s="4" t="s">
        <v>43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9194.6252199999999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30">
        <f>SUM(Table12[[#This Row],[150 | 78]:[170 | 76]])</f>
        <v>9194.6252199999999</v>
      </c>
    </row>
    <row r="19" spans="1:20" x14ac:dyDescent="0.35">
      <c r="A19" s="4" t="s">
        <v>44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1503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30">
        <f>SUM(Table12[[#This Row],[150 | 78]:[170 | 76]])</f>
        <v>1503</v>
      </c>
    </row>
    <row r="20" spans="1:20" x14ac:dyDescent="0.35">
      <c r="A20" s="4" t="s">
        <v>45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755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30">
        <f>SUM(Table12[[#This Row],[150 | 78]:[170 | 76]])</f>
        <v>755</v>
      </c>
    </row>
    <row r="21" spans="1:20" x14ac:dyDescent="0.35">
      <c r="A21" s="4" t="s">
        <v>48</v>
      </c>
      <c r="B21" s="23">
        <v>5634.6120199999996</v>
      </c>
      <c r="C21" s="23">
        <v>0</v>
      </c>
      <c r="D21" s="23">
        <v>0</v>
      </c>
      <c r="E21" s="23">
        <v>0</v>
      </c>
      <c r="F21" s="23">
        <v>0</v>
      </c>
      <c r="G21" s="23">
        <v>304.947</v>
      </c>
      <c r="H21" s="23">
        <v>0</v>
      </c>
      <c r="I21" s="23">
        <v>0</v>
      </c>
      <c r="J21" s="23">
        <v>4459</v>
      </c>
      <c r="K21" s="23">
        <v>0</v>
      </c>
      <c r="L21" s="23">
        <v>0</v>
      </c>
      <c r="M21" s="23">
        <v>0</v>
      </c>
      <c r="N21" s="23">
        <v>0</v>
      </c>
      <c r="O21" s="23">
        <v>12264.031000000001</v>
      </c>
      <c r="P21" s="23">
        <v>0</v>
      </c>
      <c r="Q21" s="23">
        <v>0</v>
      </c>
      <c r="R21" s="23">
        <v>0</v>
      </c>
      <c r="S21" s="23">
        <v>0</v>
      </c>
      <c r="T21" s="30">
        <f>SUM(Table12[[#This Row],[150 | 78]:[170 | 76]])</f>
        <v>22662.590020000003</v>
      </c>
    </row>
    <row r="22" spans="1:20" x14ac:dyDescent="0.35">
      <c r="A22" s="4" t="s">
        <v>50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750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30">
        <f>SUM(Table12[[#This Row],[150 | 78]:[170 | 76]])</f>
        <v>750</v>
      </c>
    </row>
    <row r="23" spans="1:20" x14ac:dyDescent="0.35">
      <c r="A23" s="4" t="s">
        <v>57</v>
      </c>
      <c r="B23" s="23">
        <v>0</v>
      </c>
      <c r="C23" s="23">
        <v>0</v>
      </c>
      <c r="D23" s="23">
        <v>431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30">
        <f>SUM(Table12[[#This Row],[150 | 78]:[170 | 76]])</f>
        <v>431</v>
      </c>
    </row>
    <row r="24" spans="1:20" x14ac:dyDescent="0.35">
      <c r="A24" s="4" t="s">
        <v>58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1180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30">
        <f>SUM(Table12[[#This Row],[150 | 78]:[170 | 76]])</f>
        <v>1180</v>
      </c>
    </row>
    <row r="25" spans="1:20" ht="29" x14ac:dyDescent="0.35">
      <c r="A25" s="4" t="s">
        <v>64</v>
      </c>
      <c r="B25" s="23">
        <v>0</v>
      </c>
      <c r="C25" s="23">
        <v>0</v>
      </c>
      <c r="D25" s="23">
        <v>0</v>
      </c>
      <c r="E25" s="23">
        <v>0</v>
      </c>
      <c r="F25" s="23">
        <v>3000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30">
        <f>SUM(Table12[[#This Row],[150 | 78]:[170 | 76]])</f>
        <v>3000</v>
      </c>
    </row>
    <row r="26" spans="1:20" x14ac:dyDescent="0.35">
      <c r="A26" s="4" t="s">
        <v>68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500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30">
        <f>SUM(Table12[[#This Row],[150 | 78]:[170 | 76]])</f>
        <v>500</v>
      </c>
    </row>
    <row r="27" spans="1:20" x14ac:dyDescent="0.35">
      <c r="A27" s="4" t="s">
        <v>69</v>
      </c>
      <c r="B27" s="23">
        <v>0</v>
      </c>
      <c r="C27" s="23">
        <v>0</v>
      </c>
      <c r="D27" s="23">
        <v>396.654</v>
      </c>
      <c r="E27" s="23">
        <v>0</v>
      </c>
      <c r="F27" s="23">
        <v>0</v>
      </c>
      <c r="G27" s="23">
        <v>0</v>
      </c>
      <c r="H27" s="23">
        <v>0</v>
      </c>
      <c r="I27" s="23">
        <v>3257.5520000000001</v>
      </c>
      <c r="J27" s="23">
        <v>1975.124</v>
      </c>
      <c r="K27" s="23">
        <v>1104.45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30">
        <f>SUM(Table12[[#This Row],[150 | 78]:[170 | 76]])</f>
        <v>6733.78</v>
      </c>
    </row>
    <row r="28" spans="1:20" ht="29" x14ac:dyDescent="0.35">
      <c r="A28" s="4" t="s">
        <v>70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587.69600000000003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30">
        <f>SUM(Table12[[#This Row],[150 | 78]:[170 | 76]])</f>
        <v>587.69600000000003</v>
      </c>
    </row>
    <row r="29" spans="1:20" x14ac:dyDescent="0.35">
      <c r="A29" s="4" t="s">
        <v>75</v>
      </c>
      <c r="B29" s="23">
        <v>0</v>
      </c>
      <c r="C29" s="23">
        <v>0</v>
      </c>
      <c r="D29" s="23">
        <v>0</v>
      </c>
      <c r="E29" s="23">
        <v>0</v>
      </c>
      <c r="F29" s="23">
        <v>10000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30">
        <f>SUM(Table12[[#This Row],[150 | 78]:[170 | 76]])</f>
        <v>10000</v>
      </c>
    </row>
    <row r="30" spans="1:20" x14ac:dyDescent="0.35">
      <c r="A30" s="4" t="s">
        <v>77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2800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30">
        <f>SUM(Table12[[#This Row],[150 | 78]:[170 | 76]])</f>
        <v>2800</v>
      </c>
    </row>
    <row r="31" spans="1:20" ht="29" x14ac:dyDescent="0.35">
      <c r="A31" s="4" t="s">
        <v>78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37.799999999999997</v>
      </c>
      <c r="Q31" s="23">
        <v>0</v>
      </c>
      <c r="R31" s="23">
        <v>0</v>
      </c>
      <c r="S31" s="23">
        <v>0</v>
      </c>
      <c r="T31" s="30">
        <f>SUM(Table12[[#This Row],[150 | 78]:[170 | 76]])</f>
        <v>37.799999999999997</v>
      </c>
    </row>
    <row r="32" spans="1:20" x14ac:dyDescent="0.35">
      <c r="A32" s="4" t="s">
        <v>79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500</v>
      </c>
      <c r="S32" s="23">
        <v>0</v>
      </c>
      <c r="T32" s="30">
        <f>SUM(Table12[[#This Row],[150 | 78]:[170 | 76]])</f>
        <v>500</v>
      </c>
    </row>
    <row r="33" spans="1:20" x14ac:dyDescent="0.35">
      <c r="A33" s="4" t="s">
        <v>85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8000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30">
        <f>SUM(Table12[[#This Row],[150 | 78]:[170 | 76]])</f>
        <v>8000</v>
      </c>
    </row>
    <row r="34" spans="1:20" x14ac:dyDescent="0.35">
      <c r="A34" s="4" t="s">
        <v>89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686.45137999999997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30">
        <f>SUM(Table12[[#This Row],[150 | 78]:[170 | 76]])</f>
        <v>686.45137999999997</v>
      </c>
    </row>
    <row r="35" spans="1:20" x14ac:dyDescent="0.35">
      <c r="A35" s="4" t="s">
        <v>92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-230.36281</v>
      </c>
      <c r="S35" s="23">
        <v>0</v>
      </c>
      <c r="T35" s="30">
        <f>SUM(Table12[[#This Row],[150 | 78]:[170 | 76]])</f>
        <v>-230.36281</v>
      </c>
    </row>
    <row r="36" spans="1:20" x14ac:dyDescent="0.35">
      <c r="A36" s="4" t="s">
        <v>93</v>
      </c>
      <c r="B36" s="23">
        <v>0</v>
      </c>
      <c r="C36" s="23">
        <v>0</v>
      </c>
      <c r="D36" s="23">
        <v>0</v>
      </c>
      <c r="E36" s="23">
        <v>0</v>
      </c>
      <c r="F36" s="23">
        <v>800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3300</v>
      </c>
      <c r="P36" s="23">
        <v>100</v>
      </c>
      <c r="Q36" s="23">
        <v>750</v>
      </c>
      <c r="R36" s="23">
        <v>0</v>
      </c>
      <c r="S36" s="23">
        <v>0</v>
      </c>
      <c r="T36" s="30">
        <f>SUM(Table12[[#This Row],[150 | 78]:[170 | 76]])</f>
        <v>4950</v>
      </c>
    </row>
    <row r="37" spans="1:20" ht="29" x14ac:dyDescent="0.35">
      <c r="A37" s="4" t="s">
        <v>97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100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30">
        <f>SUM(Table12[[#This Row],[150 | 78]:[170 | 76]])</f>
        <v>100</v>
      </c>
    </row>
    <row r="38" spans="1:20" x14ac:dyDescent="0.35">
      <c r="A38" s="4" t="s">
        <v>98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11700</v>
      </c>
      <c r="K38" s="23">
        <v>0</v>
      </c>
      <c r="L38" s="23">
        <v>853.875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30">
        <f>SUM(Table12[[#This Row],[150 | 78]:[170 | 76]])</f>
        <v>12553.875</v>
      </c>
    </row>
    <row r="39" spans="1:20" x14ac:dyDescent="0.35">
      <c r="A39" s="4" t="s">
        <v>103</v>
      </c>
      <c r="B39" s="23">
        <v>14138.598749999999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30">
        <f>SUM(Table12[[#This Row],[150 | 78]:[170 | 76]])</f>
        <v>14138.598749999999</v>
      </c>
    </row>
    <row r="40" spans="1:20" x14ac:dyDescent="0.35">
      <c r="A40" s="4" t="s">
        <v>104</v>
      </c>
      <c r="B40" s="23">
        <v>0</v>
      </c>
      <c r="C40" s="23">
        <v>0</v>
      </c>
      <c r="D40" s="23">
        <v>1600</v>
      </c>
      <c r="E40" s="23">
        <v>0</v>
      </c>
      <c r="F40" s="23">
        <v>0</v>
      </c>
      <c r="G40" s="23">
        <v>0</v>
      </c>
      <c r="H40" s="23">
        <v>0</v>
      </c>
      <c r="I40" s="23">
        <v>1500</v>
      </c>
      <c r="J40" s="23">
        <v>0</v>
      </c>
      <c r="K40" s="23">
        <v>210.875</v>
      </c>
      <c r="L40" s="23">
        <v>0</v>
      </c>
      <c r="M40" s="23">
        <v>3000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30">
        <f>SUM(Table12[[#This Row],[150 | 78]:[170 | 76]])</f>
        <v>6310.875</v>
      </c>
    </row>
    <row r="41" spans="1:20" x14ac:dyDescent="0.35">
      <c r="A41" s="4" t="s">
        <v>106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613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30">
        <f>SUM(Table12[[#This Row],[150 | 78]:[170 | 76]])</f>
        <v>613</v>
      </c>
    </row>
    <row r="42" spans="1:20" ht="29" x14ac:dyDescent="0.35">
      <c r="A42" s="4" t="s">
        <v>107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1266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30">
        <f>SUM(Table12[[#This Row],[150 | 78]:[170 | 76]])</f>
        <v>1266</v>
      </c>
    </row>
    <row r="43" spans="1:20" x14ac:dyDescent="0.35">
      <c r="A43" s="4" t="s">
        <v>108</v>
      </c>
      <c r="B43" s="23">
        <v>0</v>
      </c>
      <c r="C43" s="23">
        <v>0</v>
      </c>
      <c r="D43" s="23">
        <v>1600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30">
        <f>SUM(Table12[[#This Row],[150 | 78]:[170 | 76]])</f>
        <v>1600</v>
      </c>
    </row>
    <row r="44" spans="1:20" x14ac:dyDescent="0.35">
      <c r="A44" s="4" t="s">
        <v>109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2200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30">
        <f>SUM(Table12[[#This Row],[150 | 78]:[170 | 76]])</f>
        <v>2200</v>
      </c>
    </row>
    <row r="45" spans="1:20" x14ac:dyDescent="0.35">
      <c r="A45" s="4" t="s">
        <v>114</v>
      </c>
      <c r="B45" s="23">
        <v>2216.2558399999998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30">
        <f>SUM(Table12[[#This Row],[150 | 78]:[170 | 76]])</f>
        <v>2216.2558399999998</v>
      </c>
    </row>
    <row r="46" spans="1:20" x14ac:dyDescent="0.35">
      <c r="A46" s="4" t="s">
        <v>119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1000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30">
        <f>SUM(Table12[[#This Row],[150 | 78]:[170 | 76]])</f>
        <v>1000</v>
      </c>
    </row>
    <row r="47" spans="1:20" x14ac:dyDescent="0.35">
      <c r="A47" s="4" t="s">
        <v>120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600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30">
        <f>SUM(Table12[[#This Row],[150 | 78]:[170 | 76]])</f>
        <v>600</v>
      </c>
    </row>
    <row r="48" spans="1:20" x14ac:dyDescent="0.35">
      <c r="A48" s="4" t="s">
        <v>123</v>
      </c>
      <c r="B48" s="23">
        <v>4500</v>
      </c>
      <c r="C48" s="23">
        <v>1700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3253.625</v>
      </c>
      <c r="K48" s="23">
        <v>1000</v>
      </c>
      <c r="L48" s="23">
        <v>10241.08</v>
      </c>
      <c r="M48" s="23">
        <v>8895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400</v>
      </c>
      <c r="T48" s="30">
        <f>SUM(Table12[[#This Row],[150 | 78]:[170 | 76]])</f>
        <v>29989.705000000002</v>
      </c>
    </row>
    <row r="49" spans="1:20" x14ac:dyDescent="0.35">
      <c r="A49" s="4" t="s">
        <v>124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1500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30">
        <f>SUM(Table12[[#This Row],[150 | 78]:[170 | 76]])</f>
        <v>1500</v>
      </c>
    </row>
    <row r="50" spans="1:20" x14ac:dyDescent="0.35">
      <c r="A50" s="4" t="s">
        <v>125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1500</v>
      </c>
      <c r="I50" s="23">
        <v>0</v>
      </c>
      <c r="J50" s="23">
        <v>2487.2117699999999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30">
        <f>SUM(Table12[[#This Row],[150 | 78]:[170 | 76]])</f>
        <v>3987.2117699999999</v>
      </c>
    </row>
    <row r="51" spans="1:20" x14ac:dyDescent="0.35">
      <c r="A51" s="4" t="s">
        <v>126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318.8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30">
        <f>SUM(Table12[[#This Row],[150 | 78]:[170 | 76]])</f>
        <v>318.8</v>
      </c>
    </row>
    <row r="52" spans="1:20" x14ac:dyDescent="0.35">
      <c r="A52" s="4" t="s">
        <v>130</v>
      </c>
      <c r="B52" s="23">
        <v>0</v>
      </c>
      <c r="C52" s="23">
        <v>0</v>
      </c>
      <c r="D52" s="23">
        <v>0</v>
      </c>
      <c r="E52" s="23">
        <v>1200</v>
      </c>
      <c r="F52" s="23">
        <v>0</v>
      </c>
      <c r="G52" s="23">
        <v>0</v>
      </c>
      <c r="H52" s="23">
        <v>1800</v>
      </c>
      <c r="I52" s="23">
        <v>318.72000000000003</v>
      </c>
      <c r="J52" s="23">
        <v>17327.018</v>
      </c>
      <c r="K52" s="23">
        <v>7.6123900000000004</v>
      </c>
      <c r="L52" s="23">
        <v>0</v>
      </c>
      <c r="M52" s="23">
        <v>0</v>
      </c>
      <c r="N52" s="23">
        <v>0</v>
      </c>
      <c r="O52" s="23">
        <v>837.92200000000003</v>
      </c>
      <c r="P52" s="23">
        <v>0</v>
      </c>
      <c r="Q52" s="23">
        <v>0</v>
      </c>
      <c r="R52" s="23">
        <v>0</v>
      </c>
      <c r="S52" s="23">
        <v>0</v>
      </c>
      <c r="T52" s="30">
        <f>SUM(Table12[[#This Row],[150 | 78]:[170 | 76]])</f>
        <v>21491.272389999998</v>
      </c>
    </row>
    <row r="53" spans="1:20" x14ac:dyDescent="0.35">
      <c r="A53" s="4" t="s">
        <v>132</v>
      </c>
      <c r="B53" s="23">
        <v>11000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30">
        <f>SUM(Table12[[#This Row],[150 | 78]:[170 | 76]])</f>
        <v>11000</v>
      </c>
    </row>
    <row r="54" spans="1:20" x14ac:dyDescent="0.35">
      <c r="A54" s="4" t="s">
        <v>137</v>
      </c>
      <c r="B54" s="23">
        <v>0</v>
      </c>
      <c r="C54" s="23">
        <v>0</v>
      </c>
      <c r="D54" s="23">
        <v>0</v>
      </c>
      <c r="E54" s="23">
        <v>0</v>
      </c>
      <c r="F54" s="23">
        <v>3000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30">
        <f>SUM(Table12[[#This Row],[150 | 78]:[170 | 76]])</f>
        <v>3000</v>
      </c>
    </row>
    <row r="55" spans="1:20" ht="29" x14ac:dyDescent="0.35">
      <c r="A55" s="4" t="s">
        <v>141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1985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30">
        <f>SUM(Table12[[#This Row],[150 | 78]:[170 | 76]])</f>
        <v>1985</v>
      </c>
    </row>
    <row r="56" spans="1:20" x14ac:dyDescent="0.35">
      <c r="A56" s="4" t="s">
        <v>142</v>
      </c>
      <c r="B56" s="23">
        <v>1275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30">
        <f>SUM(Table12[[#This Row],[150 | 78]:[170 | 76]])</f>
        <v>1275</v>
      </c>
    </row>
    <row r="57" spans="1:20" ht="29" x14ac:dyDescent="0.35">
      <c r="A57" s="4" t="s">
        <v>145</v>
      </c>
      <c r="B57" s="23">
        <v>210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30">
        <f>SUM(Table12[[#This Row],[150 | 78]:[170 | 76]])</f>
        <v>210</v>
      </c>
    </row>
    <row r="58" spans="1:20" x14ac:dyDescent="0.35">
      <c r="A58" s="4" t="s">
        <v>148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2000</v>
      </c>
      <c r="T58" s="30">
        <f>SUM(Table12[[#This Row],[150 | 78]:[170 | 76]])</f>
        <v>2000</v>
      </c>
    </row>
    <row r="59" spans="1:20" x14ac:dyDescent="0.35">
      <c r="A59" s="4" t="s">
        <v>149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700</v>
      </c>
      <c r="K59" s="23">
        <v>0</v>
      </c>
      <c r="L59" s="23">
        <v>-6.6470000000000002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30">
        <f>SUM(Table12[[#This Row],[150 | 78]:[170 | 76]])</f>
        <v>693.35299999999995</v>
      </c>
    </row>
    <row r="60" spans="1:20" x14ac:dyDescent="0.35">
      <c r="A60" s="4" t="s">
        <v>151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2000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30">
        <f>SUM(Table12[[#This Row],[150 | 78]:[170 | 76]])</f>
        <v>2000</v>
      </c>
    </row>
    <row r="61" spans="1:20" x14ac:dyDescent="0.35">
      <c r="A61" s="4" t="s">
        <v>158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429.44799999999998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30">
        <f>SUM(Table12[[#This Row],[150 | 78]:[170 | 76]])</f>
        <v>429.44799999999998</v>
      </c>
    </row>
    <row r="62" spans="1:20" x14ac:dyDescent="0.35">
      <c r="A62" s="4" t="s">
        <v>162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1137.615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30">
        <f>SUM(Table12[[#This Row],[150 | 78]:[170 | 76]])</f>
        <v>1137.615</v>
      </c>
    </row>
    <row r="63" spans="1:20" x14ac:dyDescent="0.35">
      <c r="A63" s="4" t="s">
        <v>163</v>
      </c>
      <c r="B63" s="23">
        <v>0</v>
      </c>
      <c r="C63" s="23">
        <v>800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30">
        <f>SUM(Table12[[#This Row],[150 | 78]:[170 | 76]])</f>
        <v>800</v>
      </c>
    </row>
    <row r="64" spans="1:20" ht="29" x14ac:dyDescent="0.35">
      <c r="A64" s="4" t="s">
        <v>164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3500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30">
        <f>SUM(Table12[[#This Row],[150 | 78]:[170 | 76]])</f>
        <v>3500</v>
      </c>
    </row>
    <row r="65" spans="1:20" x14ac:dyDescent="0.35">
      <c r="A65" s="5" t="s">
        <v>166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1500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30">
        <f>SUM(Table12[[#This Row],[150 | 78]:[170 | 76]])</f>
        <v>1500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9"/>
  <sheetViews>
    <sheetView zoomScale="72" workbookViewId="0">
      <pane xSplit="1" ySplit="1" topLeftCell="B2" activePane="bottomRight" state="frozen"/>
      <selection pane="topRight"/>
      <selection pane="bottomLeft"/>
      <selection pane="bottomRight" activeCell="A60" sqref="A60"/>
    </sheetView>
  </sheetViews>
  <sheetFormatPr defaultRowHeight="14.5" x14ac:dyDescent="0.35"/>
  <cols>
    <col min="1" max="1" width="50" style="6" customWidth="1"/>
    <col min="2" max="18" width="10" customWidth="1"/>
  </cols>
  <sheetData>
    <row r="1" spans="1:19" x14ac:dyDescent="0.35">
      <c r="A1" s="3" t="s">
        <v>1</v>
      </c>
      <c r="B1" s="1" t="s">
        <v>213</v>
      </c>
      <c r="C1" s="1" t="s">
        <v>214</v>
      </c>
      <c r="D1" s="1" t="s">
        <v>215</v>
      </c>
      <c r="E1" s="1" t="s">
        <v>216</v>
      </c>
      <c r="F1" s="1" t="s">
        <v>205</v>
      </c>
      <c r="G1" s="1" t="s">
        <v>227</v>
      </c>
      <c r="H1" s="1" t="s">
        <v>235</v>
      </c>
      <c r="I1" s="1" t="s">
        <v>208</v>
      </c>
      <c r="J1" s="1" t="s">
        <v>209</v>
      </c>
      <c r="K1" s="1" t="s">
        <v>219</v>
      </c>
      <c r="L1" s="1" t="s">
        <v>222</v>
      </c>
      <c r="M1" s="1" t="s">
        <v>211</v>
      </c>
      <c r="N1" s="1" t="s">
        <v>223</v>
      </c>
      <c r="O1" s="1" t="s">
        <v>226</v>
      </c>
      <c r="P1" s="1" t="s">
        <v>229</v>
      </c>
      <c r="Q1" s="1" t="s">
        <v>237</v>
      </c>
      <c r="R1" s="2" t="s">
        <v>224</v>
      </c>
      <c r="S1" s="1" t="s">
        <v>172</v>
      </c>
    </row>
    <row r="2" spans="1:19" x14ac:dyDescent="0.35">
      <c r="A2" s="4" t="s">
        <v>8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3372.761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9">
        <f>SUM(Table11[[#This Row],[150 | 78]:[170 | 76]])</f>
        <v>3372.761</v>
      </c>
    </row>
    <row r="3" spans="1:19" x14ac:dyDescent="0.35">
      <c r="A3" s="4" t="s">
        <v>9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1000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30">
        <f>SUM(Table11[[#This Row],[150 | 78]:[170 | 76]])</f>
        <v>1000</v>
      </c>
    </row>
    <row r="4" spans="1:19" x14ac:dyDescent="0.35">
      <c r="A4" s="4" t="s">
        <v>10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1499.646</v>
      </c>
      <c r="P4" s="23">
        <v>0</v>
      </c>
      <c r="Q4" s="23">
        <v>0</v>
      </c>
      <c r="R4" s="23">
        <v>0</v>
      </c>
      <c r="S4" s="30">
        <f>SUM(Table11[[#This Row],[150 | 78]:[170 | 76]])</f>
        <v>1499.646</v>
      </c>
    </row>
    <row r="5" spans="1:19" x14ac:dyDescent="0.35">
      <c r="A5" s="4" t="s">
        <v>11</v>
      </c>
      <c r="B5" s="23">
        <v>49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30">
        <f>SUM(Table11[[#This Row],[150 | 78]:[170 | 76]])</f>
        <v>49</v>
      </c>
    </row>
    <row r="6" spans="1:19" x14ac:dyDescent="0.35">
      <c r="A6" s="4" t="s">
        <v>13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450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30">
        <f>SUM(Table11[[#This Row],[150 | 78]:[170 | 76]])</f>
        <v>450</v>
      </c>
    </row>
    <row r="7" spans="1:19" x14ac:dyDescent="0.35">
      <c r="A7" s="4" t="s">
        <v>14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1500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30">
        <f>SUM(Table11[[#This Row],[150 | 78]:[170 | 76]])</f>
        <v>1500</v>
      </c>
    </row>
    <row r="8" spans="1:19" x14ac:dyDescent="0.35">
      <c r="A8" s="4" t="s">
        <v>19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277.93200000000002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30">
        <f>SUM(Table11[[#This Row],[150 | 78]:[170 | 76]])</f>
        <v>277.93200000000002</v>
      </c>
    </row>
    <row r="9" spans="1:19" x14ac:dyDescent="0.35">
      <c r="A9" s="4" t="s">
        <v>22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8.2499599999999997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30">
        <f>SUM(Table11[[#This Row],[150 | 78]:[170 | 76]])</f>
        <v>8.2499599999999997</v>
      </c>
    </row>
    <row r="10" spans="1:19" x14ac:dyDescent="0.35">
      <c r="A10" s="4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500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30">
        <f>SUM(Table11[[#This Row],[150 | 78]:[170 | 76]])</f>
        <v>500</v>
      </c>
    </row>
    <row r="11" spans="1:19" x14ac:dyDescent="0.35">
      <c r="A11" s="4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635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30">
        <f>SUM(Table11[[#This Row],[150 | 78]:[170 | 76]])</f>
        <v>635</v>
      </c>
    </row>
    <row r="12" spans="1:19" x14ac:dyDescent="0.35">
      <c r="A12" s="4" t="s">
        <v>26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4500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10000</v>
      </c>
      <c r="R12" s="23">
        <v>800</v>
      </c>
      <c r="S12" s="30">
        <f>SUM(Table11[[#This Row],[150 | 78]:[170 | 76]])</f>
        <v>15300</v>
      </c>
    </row>
    <row r="13" spans="1:19" x14ac:dyDescent="0.35">
      <c r="A13" s="4" t="s">
        <v>28</v>
      </c>
      <c r="B13" s="23">
        <v>0</v>
      </c>
      <c r="C13" s="23">
        <v>2250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30">
        <f>SUM(Table11[[#This Row],[150 | 78]:[170 | 76]])</f>
        <v>2250</v>
      </c>
    </row>
    <row r="14" spans="1:19" x14ac:dyDescent="0.35">
      <c r="A14" s="4" t="s">
        <v>31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924.3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30">
        <f>SUM(Table11[[#This Row],[150 | 78]:[170 | 76]])</f>
        <v>924.3</v>
      </c>
    </row>
    <row r="15" spans="1:19" x14ac:dyDescent="0.35">
      <c r="A15" s="4" t="s">
        <v>35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24.78098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30">
        <f>SUM(Table11[[#This Row],[150 | 78]:[170 | 76]])</f>
        <v>24.78098</v>
      </c>
    </row>
    <row r="16" spans="1:19" x14ac:dyDescent="0.35">
      <c r="A16" s="4" t="s">
        <v>38</v>
      </c>
      <c r="B16" s="23">
        <v>0</v>
      </c>
      <c r="C16" s="23">
        <v>0</v>
      </c>
      <c r="D16" s="23">
        <v>0</v>
      </c>
      <c r="E16" s="23">
        <v>2350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30">
        <f>SUM(Table11[[#This Row],[150 | 78]:[170 | 76]])</f>
        <v>2350</v>
      </c>
    </row>
    <row r="17" spans="1:19" x14ac:dyDescent="0.35">
      <c r="A17" s="4" t="s">
        <v>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5700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4700</v>
      </c>
      <c r="S17" s="30">
        <f>SUM(Table11[[#This Row],[150 | 78]:[170 | 76]])</f>
        <v>10400</v>
      </c>
    </row>
    <row r="18" spans="1:19" x14ac:dyDescent="0.35">
      <c r="A18" s="4" t="s">
        <v>44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763.66800000000001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30">
        <f>SUM(Table11[[#This Row],[150 | 78]:[170 | 76]])</f>
        <v>763.66800000000001</v>
      </c>
    </row>
    <row r="19" spans="1:19" x14ac:dyDescent="0.35">
      <c r="A19" s="4" t="s">
        <v>46</v>
      </c>
      <c r="B19" s="23">
        <v>0</v>
      </c>
      <c r="C19" s="23">
        <v>0</v>
      </c>
      <c r="D19" s="23">
        <v>0</v>
      </c>
      <c r="E19" s="23">
        <v>0</v>
      </c>
      <c r="F19" s="23">
        <v>10200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30">
        <f>SUM(Table11[[#This Row],[150 | 78]:[170 | 76]])</f>
        <v>10200</v>
      </c>
    </row>
    <row r="20" spans="1:19" x14ac:dyDescent="0.35">
      <c r="A20" s="4" t="s">
        <v>48</v>
      </c>
      <c r="B20" s="23">
        <v>7703.7920000000004</v>
      </c>
      <c r="C20" s="23">
        <v>0</v>
      </c>
      <c r="D20" s="23">
        <v>0</v>
      </c>
      <c r="E20" s="23">
        <v>0</v>
      </c>
      <c r="F20" s="23">
        <v>50</v>
      </c>
      <c r="G20" s="23">
        <v>0</v>
      </c>
      <c r="H20" s="23">
        <v>23.4</v>
      </c>
      <c r="I20" s="23">
        <v>1830.566</v>
      </c>
      <c r="J20" s="23">
        <v>0</v>
      </c>
      <c r="K20" s="23">
        <v>0</v>
      </c>
      <c r="L20" s="23">
        <v>0</v>
      </c>
      <c r="M20" s="23">
        <v>0</v>
      </c>
      <c r="N20" s="23">
        <v>8772.5750000000007</v>
      </c>
      <c r="O20" s="23">
        <v>0</v>
      </c>
      <c r="P20" s="23">
        <v>150</v>
      </c>
      <c r="Q20" s="23">
        <v>162.75</v>
      </c>
      <c r="R20" s="23">
        <v>0</v>
      </c>
      <c r="S20" s="30">
        <f>SUM(Table11[[#This Row],[150 | 78]:[170 | 76]])</f>
        <v>18693.082999999999</v>
      </c>
    </row>
    <row r="21" spans="1:19" x14ac:dyDescent="0.35">
      <c r="A21" s="4" t="s">
        <v>50</v>
      </c>
      <c r="B21" s="23">
        <v>0</v>
      </c>
      <c r="C21" s="23">
        <v>107.3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750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30">
        <f>SUM(Table11[[#This Row],[150 | 78]:[170 | 76]])</f>
        <v>857.3</v>
      </c>
    </row>
    <row r="22" spans="1:19" x14ac:dyDescent="0.35">
      <c r="A22" s="4" t="s">
        <v>52</v>
      </c>
      <c r="B22" s="23">
        <v>0</v>
      </c>
      <c r="C22" s="23">
        <v>-938.20686999999998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30">
        <f>SUM(Table11[[#This Row],[150 | 78]:[170 | 76]])</f>
        <v>-938.20686999999998</v>
      </c>
    </row>
    <row r="23" spans="1:19" x14ac:dyDescent="0.35">
      <c r="A23" s="4" t="s">
        <v>58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4760.7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30">
        <f>SUM(Table11[[#This Row],[150 | 78]:[170 | 76]])</f>
        <v>4760.7</v>
      </c>
    </row>
    <row r="24" spans="1:19" x14ac:dyDescent="0.35">
      <c r="A24" s="4" t="s">
        <v>63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29.107320000000001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30">
        <f>SUM(Table11[[#This Row],[150 | 78]:[170 | 76]])</f>
        <v>29.107320000000001</v>
      </c>
    </row>
    <row r="25" spans="1:19" x14ac:dyDescent="0.35">
      <c r="A25" s="4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400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30">
        <f>SUM(Table11[[#This Row],[150 | 78]:[170 | 76]])</f>
        <v>400</v>
      </c>
    </row>
    <row r="26" spans="1:19" x14ac:dyDescent="0.35">
      <c r="A26" s="4" t="s">
        <v>69</v>
      </c>
      <c r="B26" s="23">
        <v>0</v>
      </c>
      <c r="C26" s="23">
        <v>0</v>
      </c>
      <c r="D26" s="23">
        <v>2644.2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-680</v>
      </c>
      <c r="O26" s="23">
        <v>0</v>
      </c>
      <c r="P26" s="23">
        <v>0</v>
      </c>
      <c r="Q26" s="23">
        <v>0</v>
      </c>
      <c r="R26" s="23">
        <v>0</v>
      </c>
      <c r="S26" s="30">
        <f>SUM(Table11[[#This Row],[150 | 78]:[170 | 76]])</f>
        <v>1964.1999999999998</v>
      </c>
    </row>
    <row r="27" spans="1:19" ht="29" x14ac:dyDescent="0.35">
      <c r="A27" s="4" t="s">
        <v>70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587.69600000000003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30">
        <f>SUM(Table11[[#This Row],[150 | 78]:[170 | 76]])</f>
        <v>587.69600000000003</v>
      </c>
    </row>
    <row r="28" spans="1:19" x14ac:dyDescent="0.35">
      <c r="A28" s="4" t="s">
        <v>75</v>
      </c>
      <c r="B28" s="23">
        <v>0</v>
      </c>
      <c r="C28" s="23">
        <v>0</v>
      </c>
      <c r="D28" s="23">
        <v>0</v>
      </c>
      <c r="E28" s="23">
        <v>0</v>
      </c>
      <c r="F28" s="23">
        <v>13800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30">
        <f>SUM(Table11[[#This Row],[150 | 78]:[170 | 76]])</f>
        <v>13800</v>
      </c>
    </row>
    <row r="29" spans="1:19" x14ac:dyDescent="0.35">
      <c r="A29" s="4" t="s">
        <v>79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1925</v>
      </c>
      <c r="P29" s="23">
        <v>0</v>
      </c>
      <c r="Q29" s="23">
        <v>0</v>
      </c>
      <c r="R29" s="23">
        <v>0</v>
      </c>
      <c r="S29" s="30">
        <f>SUM(Table11[[#This Row],[150 | 78]:[170 | 76]])</f>
        <v>1925</v>
      </c>
    </row>
    <row r="30" spans="1:19" x14ac:dyDescent="0.35">
      <c r="A30" s="4" t="s">
        <v>85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8000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30">
        <f>SUM(Table11[[#This Row],[150 | 78]:[170 | 76]])</f>
        <v>8000</v>
      </c>
    </row>
    <row r="31" spans="1:19" x14ac:dyDescent="0.35">
      <c r="A31" s="4" t="s">
        <v>89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749.99901999999997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30">
        <f>SUM(Table11[[#This Row],[150 | 78]:[170 | 76]])</f>
        <v>749.99901999999997</v>
      </c>
    </row>
    <row r="32" spans="1:19" x14ac:dyDescent="0.35">
      <c r="A32" s="4" t="s">
        <v>93</v>
      </c>
      <c r="B32" s="23">
        <v>0</v>
      </c>
      <c r="C32" s="23">
        <v>0</v>
      </c>
      <c r="D32" s="23">
        <v>0</v>
      </c>
      <c r="E32" s="23">
        <v>0</v>
      </c>
      <c r="F32" s="23">
        <v>300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150</v>
      </c>
      <c r="O32" s="23">
        <v>0</v>
      </c>
      <c r="P32" s="23">
        <v>0</v>
      </c>
      <c r="Q32" s="23">
        <v>0</v>
      </c>
      <c r="R32" s="23">
        <v>260</v>
      </c>
      <c r="S32" s="30">
        <f>SUM(Table11[[#This Row],[150 | 78]:[170 | 76]])</f>
        <v>710</v>
      </c>
    </row>
    <row r="33" spans="1:19" x14ac:dyDescent="0.35">
      <c r="A33" s="4" t="s">
        <v>98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8000</v>
      </c>
      <c r="J33" s="23">
        <v>0</v>
      </c>
      <c r="K33" s="23">
        <v>853.875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3000</v>
      </c>
      <c r="S33" s="30">
        <f>SUM(Table11[[#This Row],[150 | 78]:[170 | 76]])</f>
        <v>11853.875</v>
      </c>
    </row>
    <row r="34" spans="1:19" x14ac:dyDescent="0.35">
      <c r="A34" s="4" t="s">
        <v>101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4550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30">
        <f>SUM(Table11[[#This Row],[150 | 78]:[170 | 76]])</f>
        <v>4550</v>
      </c>
    </row>
    <row r="35" spans="1:19" x14ac:dyDescent="0.35">
      <c r="A35" s="4" t="s">
        <v>103</v>
      </c>
      <c r="B35" s="23">
        <v>19524.161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30">
        <f>SUM(Table11[[#This Row],[150 | 78]:[170 | 76]])</f>
        <v>19524.161</v>
      </c>
    </row>
    <row r="36" spans="1:19" x14ac:dyDescent="0.35">
      <c r="A36" s="4" t="s">
        <v>104</v>
      </c>
      <c r="B36" s="23">
        <v>0</v>
      </c>
      <c r="C36" s="23">
        <v>0</v>
      </c>
      <c r="D36" s="23">
        <v>1400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150</v>
      </c>
      <c r="K36" s="23">
        <v>0</v>
      </c>
      <c r="L36" s="23">
        <v>5000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30">
        <f>SUM(Table11[[#This Row],[150 | 78]:[170 | 76]])</f>
        <v>6550</v>
      </c>
    </row>
    <row r="37" spans="1:19" x14ac:dyDescent="0.35">
      <c r="A37" s="4" t="s">
        <v>106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505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30">
        <f>SUM(Table11[[#This Row],[150 | 78]:[170 | 76]])</f>
        <v>505</v>
      </c>
    </row>
    <row r="38" spans="1:19" x14ac:dyDescent="0.35">
      <c r="A38" s="4" t="s">
        <v>108</v>
      </c>
      <c r="B38" s="23">
        <v>0</v>
      </c>
      <c r="C38" s="23">
        <v>0</v>
      </c>
      <c r="D38" s="23">
        <v>1500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30">
        <f>SUM(Table11[[#This Row],[150 | 78]:[170 | 76]])</f>
        <v>1500</v>
      </c>
    </row>
    <row r="39" spans="1:19" x14ac:dyDescent="0.35">
      <c r="A39" s="4" t="s">
        <v>109</v>
      </c>
      <c r="B39" s="23">
        <v>0</v>
      </c>
      <c r="C39" s="23">
        <v>0</v>
      </c>
      <c r="D39" s="23">
        <v>900</v>
      </c>
      <c r="E39" s="23">
        <v>0</v>
      </c>
      <c r="F39" s="23">
        <v>0</v>
      </c>
      <c r="G39" s="23">
        <v>0</v>
      </c>
      <c r="H39" s="23">
        <v>0</v>
      </c>
      <c r="I39" s="23">
        <v>2200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30">
        <f>SUM(Table11[[#This Row],[150 | 78]:[170 | 76]])</f>
        <v>3100</v>
      </c>
    </row>
    <row r="40" spans="1:19" x14ac:dyDescent="0.35">
      <c r="A40" s="4" t="s">
        <v>114</v>
      </c>
      <c r="B40" s="23">
        <v>5038.0680000000002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30">
        <f>SUM(Table11[[#This Row],[150 | 78]:[170 | 76]])</f>
        <v>5038.0680000000002</v>
      </c>
    </row>
    <row r="41" spans="1:19" x14ac:dyDescent="0.35">
      <c r="A41" s="4" t="s">
        <v>120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3968.1860000000001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30">
        <f>SUM(Table11[[#This Row],[150 | 78]:[170 | 76]])</f>
        <v>3968.1860000000001</v>
      </c>
    </row>
    <row r="42" spans="1:19" x14ac:dyDescent="0.35">
      <c r="A42" s="4" t="s">
        <v>123</v>
      </c>
      <c r="B42" s="23">
        <v>4500</v>
      </c>
      <c r="C42" s="23">
        <v>3000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1453.5640000000001</v>
      </c>
      <c r="J42" s="23">
        <v>3262</v>
      </c>
      <c r="K42" s="23">
        <v>5627.8050000000003</v>
      </c>
      <c r="L42" s="23">
        <v>10600</v>
      </c>
      <c r="M42" s="23">
        <v>0</v>
      </c>
      <c r="N42" s="23">
        <v>1500</v>
      </c>
      <c r="O42" s="23">
        <v>0</v>
      </c>
      <c r="P42" s="23">
        <v>0</v>
      </c>
      <c r="Q42" s="23">
        <v>0</v>
      </c>
      <c r="R42" s="23">
        <v>200</v>
      </c>
      <c r="S42" s="30">
        <f>SUM(Table11[[#This Row],[150 | 78]:[170 | 76]])</f>
        <v>30143.368999999999</v>
      </c>
    </row>
    <row r="43" spans="1:19" x14ac:dyDescent="0.35">
      <c r="A43" s="4" t="s">
        <v>124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1500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30">
        <f>SUM(Table11[[#This Row],[150 | 78]:[170 | 76]])</f>
        <v>1500</v>
      </c>
    </row>
    <row r="44" spans="1:19" x14ac:dyDescent="0.35">
      <c r="A44" s="4" t="s">
        <v>125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2512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30">
        <f>SUM(Table11[[#This Row],[150 | 78]:[170 | 76]])</f>
        <v>2512</v>
      </c>
    </row>
    <row r="45" spans="1:19" x14ac:dyDescent="0.35">
      <c r="A45" s="4" t="s">
        <v>126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728.33299999999997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30">
        <f>SUM(Table11[[#This Row],[150 | 78]:[170 | 76]])</f>
        <v>728.33299999999997</v>
      </c>
    </row>
    <row r="46" spans="1:19" ht="29" x14ac:dyDescent="0.35">
      <c r="A46" s="4" t="s">
        <v>128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410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30">
        <f>SUM(Table11[[#This Row],[150 | 78]:[170 | 76]])</f>
        <v>410</v>
      </c>
    </row>
    <row r="47" spans="1:19" x14ac:dyDescent="0.35">
      <c r="A47" s="4" t="s">
        <v>130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1120</v>
      </c>
      <c r="H47" s="23">
        <v>-0.65900000000000003</v>
      </c>
      <c r="I47" s="23">
        <v>17911</v>
      </c>
      <c r="J47" s="23">
        <v>0</v>
      </c>
      <c r="K47" s="23">
        <v>0</v>
      </c>
      <c r="L47" s="23">
        <v>0</v>
      </c>
      <c r="M47" s="23">
        <v>0</v>
      </c>
      <c r="N47" s="23">
        <v>2694.415</v>
      </c>
      <c r="O47" s="23">
        <v>0</v>
      </c>
      <c r="P47" s="23">
        <v>0</v>
      </c>
      <c r="Q47" s="23">
        <v>0</v>
      </c>
      <c r="R47" s="23">
        <v>0</v>
      </c>
      <c r="S47" s="30">
        <f>SUM(Table11[[#This Row],[150 | 78]:[170 | 76]])</f>
        <v>21724.756000000001</v>
      </c>
    </row>
    <row r="48" spans="1:19" x14ac:dyDescent="0.35">
      <c r="A48" s="4" t="s">
        <v>132</v>
      </c>
      <c r="B48" s="23">
        <v>9200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30">
        <f>SUM(Table11[[#This Row],[150 | 78]:[170 | 76]])</f>
        <v>9200</v>
      </c>
    </row>
    <row r="49" spans="1:19" x14ac:dyDescent="0.35">
      <c r="A49" s="4" t="s">
        <v>137</v>
      </c>
      <c r="B49" s="23">
        <v>0</v>
      </c>
      <c r="C49" s="23">
        <v>0</v>
      </c>
      <c r="D49" s="23">
        <v>0</v>
      </c>
      <c r="E49" s="23">
        <v>0</v>
      </c>
      <c r="F49" s="23">
        <v>3000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30">
        <f>SUM(Table11[[#This Row],[150 | 78]:[170 | 76]])</f>
        <v>3000</v>
      </c>
    </row>
    <row r="50" spans="1:19" ht="29" x14ac:dyDescent="0.35">
      <c r="A50" s="4" t="s">
        <v>141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1836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30">
        <f>SUM(Table11[[#This Row],[150 | 78]:[170 | 76]])</f>
        <v>1836</v>
      </c>
    </row>
    <row r="51" spans="1:19" x14ac:dyDescent="0.35">
      <c r="A51" s="4" t="s">
        <v>142</v>
      </c>
      <c r="B51" s="23">
        <v>3702.57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30">
        <f>SUM(Table11[[#This Row],[150 | 78]:[170 | 76]])</f>
        <v>3702.57</v>
      </c>
    </row>
    <row r="52" spans="1:19" ht="29" x14ac:dyDescent="0.35">
      <c r="A52" s="4" t="s">
        <v>145</v>
      </c>
      <c r="B52" s="23">
        <v>150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30">
        <f>SUM(Table11[[#This Row],[150 | 78]:[170 | 76]])</f>
        <v>150</v>
      </c>
    </row>
    <row r="53" spans="1:19" x14ac:dyDescent="0.35">
      <c r="A53" s="4" t="s">
        <v>151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2000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30">
        <f>SUM(Table11[[#This Row],[150 | 78]:[170 | 76]])</f>
        <v>2000</v>
      </c>
    </row>
    <row r="54" spans="1:19" x14ac:dyDescent="0.35">
      <c r="A54" s="4" t="s">
        <v>154</v>
      </c>
      <c r="B54" s="23">
        <v>0</v>
      </c>
      <c r="C54" s="23">
        <v>0</v>
      </c>
      <c r="D54" s="23">
        <v>0</v>
      </c>
      <c r="E54" s="23">
        <v>0</v>
      </c>
      <c r="F54" s="23">
        <v>250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30">
        <f>SUM(Table11[[#This Row],[150 | 78]:[170 | 76]])</f>
        <v>250</v>
      </c>
    </row>
    <row r="55" spans="1:19" ht="29" x14ac:dyDescent="0.35">
      <c r="A55" s="4" t="s">
        <v>157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480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30">
        <f>SUM(Table11[[#This Row],[150 | 78]:[170 | 76]])</f>
        <v>480</v>
      </c>
    </row>
    <row r="56" spans="1:19" x14ac:dyDescent="0.35">
      <c r="A56" s="4" t="s">
        <v>162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3139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30">
        <f>SUM(Table11[[#This Row],[150 | 78]:[170 | 76]])</f>
        <v>3139</v>
      </c>
    </row>
    <row r="57" spans="1:19" x14ac:dyDescent="0.35">
      <c r="A57" s="4" t="s">
        <v>163</v>
      </c>
      <c r="B57" s="23">
        <v>0</v>
      </c>
      <c r="C57" s="23">
        <v>1500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30">
        <f>SUM(Table11[[#This Row],[150 | 78]:[170 | 76]])</f>
        <v>1500</v>
      </c>
    </row>
    <row r="58" spans="1:19" ht="29" x14ac:dyDescent="0.35">
      <c r="A58" s="4" t="s">
        <v>164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700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30">
        <f>SUM(Table11[[#This Row],[150 | 78]:[170 | 76]])</f>
        <v>700</v>
      </c>
    </row>
    <row r="59" spans="1:19" x14ac:dyDescent="0.35">
      <c r="A59" s="5" t="s">
        <v>166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1744.1189999999999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30">
        <f>SUM(Table11[[#This Row],[150 | 78]:[170 | 76]])</f>
        <v>1744.1189999999999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47"/>
  <sheetViews>
    <sheetView zoomScale="70" zoomScaleNormal="130" workbookViewId="0">
      <pane xSplit="1" ySplit="1" topLeftCell="B2" activePane="bottomRight" state="frozen"/>
      <selection pane="topRight"/>
      <selection pane="bottomLeft"/>
      <selection pane="bottomRight" activeCell="A48" sqref="A48"/>
    </sheetView>
  </sheetViews>
  <sheetFormatPr defaultRowHeight="14.5" x14ac:dyDescent="0.35"/>
  <cols>
    <col min="1" max="1" width="50" style="6" customWidth="1"/>
    <col min="2" max="17" width="10" customWidth="1"/>
  </cols>
  <sheetData>
    <row r="1" spans="1:18" x14ac:dyDescent="0.35">
      <c r="A1" s="3" t="s">
        <v>1</v>
      </c>
      <c r="B1" s="1" t="s">
        <v>213</v>
      </c>
      <c r="C1" s="1" t="s">
        <v>214</v>
      </c>
      <c r="D1" s="1" t="s">
        <v>215</v>
      </c>
      <c r="E1" s="1" t="s">
        <v>216</v>
      </c>
      <c r="F1" s="1" t="s">
        <v>205</v>
      </c>
      <c r="G1" s="1" t="s">
        <v>232</v>
      </c>
      <c r="H1" s="1" t="s">
        <v>227</v>
      </c>
      <c r="I1" s="1" t="s">
        <v>235</v>
      </c>
      <c r="J1" s="1" t="s">
        <v>208</v>
      </c>
      <c r="K1" s="1" t="s">
        <v>209</v>
      </c>
      <c r="L1" s="1" t="s">
        <v>219</v>
      </c>
      <c r="M1" s="1" t="s">
        <v>222</v>
      </c>
      <c r="N1" s="1" t="s">
        <v>223</v>
      </c>
      <c r="O1" s="1" t="s">
        <v>236</v>
      </c>
      <c r="P1" s="1" t="s">
        <v>237</v>
      </c>
      <c r="Q1" s="2" t="s">
        <v>224</v>
      </c>
      <c r="R1" s="1" t="s">
        <v>172</v>
      </c>
    </row>
    <row r="2" spans="1:18" x14ac:dyDescent="0.35">
      <c r="A2" s="4" t="s">
        <v>14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1200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9">
        <f>SUM(Table10[[#This Row],[150 | 78]:[170 | 76]])</f>
        <v>1200</v>
      </c>
    </row>
    <row r="3" spans="1:18" x14ac:dyDescent="0.35">
      <c r="A3" s="4" t="s">
        <v>16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2000</v>
      </c>
      <c r="P3" s="23">
        <v>0</v>
      </c>
      <c r="Q3" s="23">
        <v>0</v>
      </c>
      <c r="R3" s="30">
        <f>SUM(Table10[[#This Row],[150 | 78]:[170 | 76]])</f>
        <v>2000</v>
      </c>
    </row>
    <row r="4" spans="1:18" x14ac:dyDescent="0.35">
      <c r="A4" s="4" t="s">
        <v>19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600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30">
        <f>SUM(Table10[[#This Row],[150 | 78]:[170 | 76]])</f>
        <v>600</v>
      </c>
    </row>
    <row r="5" spans="1:18" x14ac:dyDescent="0.35">
      <c r="A5" s="4" t="s">
        <v>25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470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30">
        <f>SUM(Table10[[#This Row],[150 | 78]:[170 | 76]])</f>
        <v>470</v>
      </c>
    </row>
    <row r="6" spans="1:18" x14ac:dyDescent="0.35">
      <c r="A6" s="4" t="s">
        <v>26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2500</v>
      </c>
      <c r="K6" s="23">
        <v>0</v>
      </c>
      <c r="L6" s="23">
        <v>1500</v>
      </c>
      <c r="M6" s="23">
        <v>0</v>
      </c>
      <c r="N6" s="23">
        <v>0</v>
      </c>
      <c r="O6" s="23">
        <v>0</v>
      </c>
      <c r="P6" s="23">
        <v>10000</v>
      </c>
      <c r="Q6" s="23">
        <v>0</v>
      </c>
      <c r="R6" s="30">
        <f>SUM(Table10[[#This Row],[150 | 78]:[170 | 76]])</f>
        <v>14000</v>
      </c>
    </row>
    <row r="7" spans="1:18" x14ac:dyDescent="0.35">
      <c r="A7" s="4" t="s">
        <v>30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850</v>
      </c>
      <c r="K7" s="23">
        <v>0</v>
      </c>
      <c r="L7" s="23">
        <v>0</v>
      </c>
      <c r="M7" s="23">
        <v>0</v>
      </c>
      <c r="N7" s="23">
        <v>550</v>
      </c>
      <c r="O7" s="23">
        <v>0</v>
      </c>
      <c r="P7" s="23">
        <v>0</v>
      </c>
      <c r="Q7" s="23">
        <v>0</v>
      </c>
      <c r="R7" s="30">
        <f>SUM(Table10[[#This Row],[150 | 78]:[170 | 76]])</f>
        <v>1400</v>
      </c>
    </row>
    <row r="8" spans="1:18" x14ac:dyDescent="0.35">
      <c r="A8" s="4" t="s">
        <v>31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102.7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30">
        <f>SUM(Table10[[#This Row],[150 | 78]:[170 | 76]])</f>
        <v>102.7</v>
      </c>
    </row>
    <row r="9" spans="1:18" x14ac:dyDescent="0.35">
      <c r="A9" s="4" t="s">
        <v>34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15.48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30">
        <f>SUM(Table10[[#This Row],[150 | 78]:[170 | 76]])</f>
        <v>15.48</v>
      </c>
    </row>
    <row r="10" spans="1:18" x14ac:dyDescent="0.35">
      <c r="A10" s="4" t="s">
        <v>38</v>
      </c>
      <c r="B10" s="23">
        <v>0</v>
      </c>
      <c r="C10" s="23">
        <v>0</v>
      </c>
      <c r="D10" s="23">
        <v>0</v>
      </c>
      <c r="E10" s="23">
        <v>2350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30">
        <f>SUM(Table10[[#This Row],[150 | 78]:[170 | 76]])</f>
        <v>2350</v>
      </c>
    </row>
    <row r="11" spans="1:18" x14ac:dyDescent="0.35">
      <c r="A11" s="4" t="s">
        <v>43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1775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3300</v>
      </c>
      <c r="R11" s="30">
        <f>SUM(Table10[[#This Row],[150 | 78]:[170 | 76]])</f>
        <v>5075</v>
      </c>
    </row>
    <row r="12" spans="1:18" x14ac:dyDescent="0.35">
      <c r="A12" s="4" t="s">
        <v>44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216.655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30">
        <f>SUM(Table10[[#This Row],[150 | 78]:[170 | 76]])</f>
        <v>216.655</v>
      </c>
    </row>
    <row r="13" spans="1:18" x14ac:dyDescent="0.35">
      <c r="A13" s="4" t="s">
        <v>45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2000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30">
        <f>SUM(Table10[[#This Row],[150 | 78]:[170 | 76]])</f>
        <v>2000</v>
      </c>
    </row>
    <row r="14" spans="1:18" x14ac:dyDescent="0.35">
      <c r="A14" s="4" t="s">
        <v>46</v>
      </c>
      <c r="B14" s="23">
        <v>0</v>
      </c>
      <c r="C14" s="23">
        <v>0</v>
      </c>
      <c r="D14" s="23">
        <v>0</v>
      </c>
      <c r="E14" s="23">
        <v>0</v>
      </c>
      <c r="F14" s="23">
        <v>10400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30">
        <f>SUM(Table10[[#This Row],[150 | 78]:[170 | 76]])</f>
        <v>10400</v>
      </c>
    </row>
    <row r="15" spans="1:18" x14ac:dyDescent="0.35">
      <c r="A15" s="4" t="s">
        <v>48</v>
      </c>
      <c r="B15" s="23">
        <v>23199.889480000002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2921.2779999999998</v>
      </c>
      <c r="K15" s="23">
        <v>0</v>
      </c>
      <c r="L15" s="23">
        <v>0</v>
      </c>
      <c r="M15" s="23">
        <v>0</v>
      </c>
      <c r="N15" s="23">
        <v>2300</v>
      </c>
      <c r="O15" s="23">
        <v>0</v>
      </c>
      <c r="P15" s="23">
        <v>0</v>
      </c>
      <c r="Q15" s="23">
        <v>0</v>
      </c>
      <c r="R15" s="30">
        <f>SUM(Table10[[#This Row],[150 | 78]:[170 | 76]])</f>
        <v>28421.16748</v>
      </c>
    </row>
    <row r="16" spans="1:18" x14ac:dyDescent="0.35">
      <c r="A16" s="4" t="s">
        <v>50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1500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30">
        <f>SUM(Table10[[#This Row],[150 | 78]:[170 | 76]])</f>
        <v>1500</v>
      </c>
    </row>
    <row r="17" spans="1:18" x14ac:dyDescent="0.35">
      <c r="A17" s="4" t="s">
        <v>58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2500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30">
        <f>SUM(Table10[[#This Row],[150 | 78]:[170 | 76]])</f>
        <v>2500</v>
      </c>
    </row>
    <row r="18" spans="1:18" x14ac:dyDescent="0.35">
      <c r="A18" s="4" t="s">
        <v>65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325</v>
      </c>
      <c r="N18" s="23">
        <v>0</v>
      </c>
      <c r="O18" s="23">
        <v>0</v>
      </c>
      <c r="P18" s="23">
        <v>0</v>
      </c>
      <c r="Q18" s="23">
        <v>0</v>
      </c>
      <c r="R18" s="30">
        <f>SUM(Table10[[#This Row],[150 | 78]:[170 | 76]])</f>
        <v>325</v>
      </c>
    </row>
    <row r="19" spans="1:18" x14ac:dyDescent="0.35">
      <c r="A19" s="4" t="s">
        <v>69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1220.45</v>
      </c>
      <c r="O19" s="23">
        <v>0</v>
      </c>
      <c r="P19" s="23">
        <v>0</v>
      </c>
      <c r="Q19" s="23">
        <v>0</v>
      </c>
      <c r="R19" s="30">
        <f>SUM(Table10[[#This Row],[150 | 78]:[170 | 76]])</f>
        <v>1220.45</v>
      </c>
    </row>
    <row r="20" spans="1:18" x14ac:dyDescent="0.35">
      <c r="A20" s="4" t="s">
        <v>79</v>
      </c>
      <c r="B20" s="23">
        <v>0</v>
      </c>
      <c r="C20" s="23">
        <v>0</v>
      </c>
      <c r="D20" s="23">
        <v>0</v>
      </c>
      <c r="E20" s="23">
        <v>0</v>
      </c>
      <c r="F20" s="23">
        <v>1900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30">
        <f>SUM(Table10[[#This Row],[150 | 78]:[170 | 76]])</f>
        <v>1900</v>
      </c>
    </row>
    <row r="21" spans="1:18" x14ac:dyDescent="0.35">
      <c r="A21" s="4" t="s">
        <v>85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8000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30">
        <f>SUM(Table10[[#This Row],[150 | 78]:[170 | 76]])</f>
        <v>8000</v>
      </c>
    </row>
    <row r="22" spans="1:18" x14ac:dyDescent="0.35">
      <c r="A22" s="4" t="s">
        <v>89</v>
      </c>
      <c r="B22" s="23">
        <v>0</v>
      </c>
      <c r="C22" s="23">
        <v>0</v>
      </c>
      <c r="D22" s="23">
        <v>0</v>
      </c>
      <c r="E22" s="23">
        <v>749.99998000000005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30">
        <f>SUM(Table10[[#This Row],[150 | 78]:[170 | 76]])</f>
        <v>749.99998000000005</v>
      </c>
    </row>
    <row r="23" spans="1:18" x14ac:dyDescent="0.35">
      <c r="A23" s="4" t="s">
        <v>93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2233.3330000000001</v>
      </c>
      <c r="O23" s="23">
        <v>0</v>
      </c>
      <c r="P23" s="23">
        <v>0</v>
      </c>
      <c r="Q23" s="23">
        <v>0</v>
      </c>
      <c r="R23" s="30">
        <f>SUM(Table10[[#This Row],[150 | 78]:[170 | 76]])</f>
        <v>2233.3330000000001</v>
      </c>
    </row>
    <row r="24" spans="1:18" x14ac:dyDescent="0.35">
      <c r="A24" s="4" t="s">
        <v>98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5800</v>
      </c>
      <c r="R24" s="30">
        <f>SUM(Table10[[#This Row],[150 | 78]:[170 | 76]])</f>
        <v>5800</v>
      </c>
    </row>
    <row r="25" spans="1:18" x14ac:dyDescent="0.35">
      <c r="A25" s="4" t="s">
        <v>101</v>
      </c>
      <c r="B25" s="23">
        <v>0</v>
      </c>
      <c r="C25" s="23">
        <v>1000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2300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30">
        <f>SUM(Table10[[#This Row],[150 | 78]:[170 | 76]])</f>
        <v>3300</v>
      </c>
    </row>
    <row r="26" spans="1:18" ht="29" x14ac:dyDescent="0.35">
      <c r="A26" s="4" t="s">
        <v>102</v>
      </c>
      <c r="B26" s="23">
        <v>0</v>
      </c>
      <c r="C26" s="23">
        <v>700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30">
        <f>SUM(Table10[[#This Row],[150 | 78]:[170 | 76]])</f>
        <v>700</v>
      </c>
    </row>
    <row r="27" spans="1:18" x14ac:dyDescent="0.35">
      <c r="A27" s="4" t="s">
        <v>103</v>
      </c>
      <c r="B27" s="23">
        <v>19982.156070000001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3000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30">
        <f>SUM(Table10[[#This Row],[150 | 78]:[170 | 76]])</f>
        <v>22982.156070000001</v>
      </c>
    </row>
    <row r="28" spans="1:18" x14ac:dyDescent="0.35">
      <c r="A28" s="4" t="s">
        <v>104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3785</v>
      </c>
      <c r="N28" s="23">
        <v>0</v>
      </c>
      <c r="O28" s="23">
        <v>0</v>
      </c>
      <c r="P28" s="23">
        <v>0</v>
      </c>
      <c r="Q28" s="23">
        <v>0</v>
      </c>
      <c r="R28" s="30">
        <f>SUM(Table10[[#This Row],[150 | 78]:[170 | 76]])</f>
        <v>3785</v>
      </c>
    </row>
    <row r="29" spans="1:18" x14ac:dyDescent="0.35">
      <c r="A29" s="4" t="s">
        <v>106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552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30">
        <f>SUM(Table10[[#This Row],[150 | 78]:[170 | 76]])</f>
        <v>552</v>
      </c>
    </row>
    <row r="30" spans="1:18" x14ac:dyDescent="0.35">
      <c r="A30" s="4" t="s">
        <v>109</v>
      </c>
      <c r="B30" s="23">
        <v>0</v>
      </c>
      <c r="C30" s="23">
        <v>0</v>
      </c>
      <c r="D30" s="23">
        <v>2200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30">
        <f>SUM(Table10[[#This Row],[150 | 78]:[170 | 76]])</f>
        <v>2200</v>
      </c>
    </row>
    <row r="31" spans="1:18" x14ac:dyDescent="0.35">
      <c r="A31" s="4" t="s">
        <v>114</v>
      </c>
      <c r="B31" s="23">
        <v>3145.6759999999999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30">
        <f>SUM(Table10[[#This Row],[150 | 78]:[170 | 76]])</f>
        <v>3145.6759999999999</v>
      </c>
    </row>
    <row r="32" spans="1:18" x14ac:dyDescent="0.35">
      <c r="A32" s="4" t="s">
        <v>120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202.18915000000001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30">
        <f>SUM(Table10[[#This Row],[150 | 78]:[170 | 76]])</f>
        <v>202.18915000000001</v>
      </c>
    </row>
    <row r="33" spans="1:18" x14ac:dyDescent="0.35">
      <c r="A33" s="4" t="s">
        <v>123</v>
      </c>
      <c r="B33" s="23">
        <v>0</v>
      </c>
      <c r="C33" s="23">
        <v>1500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4362</v>
      </c>
      <c r="L33" s="23">
        <v>3248.95</v>
      </c>
      <c r="M33" s="23">
        <v>8706</v>
      </c>
      <c r="N33" s="23">
        <v>1890</v>
      </c>
      <c r="O33" s="23">
        <v>0</v>
      </c>
      <c r="P33" s="23">
        <v>0</v>
      </c>
      <c r="Q33" s="23">
        <v>0</v>
      </c>
      <c r="R33" s="30">
        <f>SUM(Table10[[#This Row],[150 | 78]:[170 | 76]])</f>
        <v>19706.95</v>
      </c>
    </row>
    <row r="34" spans="1:18" x14ac:dyDescent="0.35">
      <c r="A34" s="4" t="s">
        <v>125</v>
      </c>
      <c r="B34" s="23">
        <v>0</v>
      </c>
      <c r="C34" s="23">
        <v>0</v>
      </c>
      <c r="D34" s="23">
        <v>1320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30">
        <f>SUM(Table10[[#This Row],[150 | 78]:[170 | 76]])</f>
        <v>1320</v>
      </c>
    </row>
    <row r="35" spans="1:18" x14ac:dyDescent="0.35">
      <c r="A35" s="4" t="s">
        <v>126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728.33299999999997</v>
      </c>
      <c r="N35" s="23">
        <v>0</v>
      </c>
      <c r="O35" s="23">
        <v>0</v>
      </c>
      <c r="P35" s="23">
        <v>0</v>
      </c>
      <c r="Q35" s="23">
        <v>0</v>
      </c>
      <c r="R35" s="30">
        <f>SUM(Table10[[#This Row],[150 | 78]:[170 | 76]])</f>
        <v>728.33299999999997</v>
      </c>
    </row>
    <row r="36" spans="1:18" x14ac:dyDescent="0.35">
      <c r="A36" s="4" t="s">
        <v>130</v>
      </c>
      <c r="B36" s="23">
        <v>0</v>
      </c>
      <c r="C36" s="23">
        <v>0</v>
      </c>
      <c r="D36" s="23">
        <v>0</v>
      </c>
      <c r="E36" s="23">
        <v>1195</v>
      </c>
      <c r="F36" s="23">
        <v>0</v>
      </c>
      <c r="G36" s="23">
        <v>0</v>
      </c>
      <c r="H36" s="23">
        <v>1300</v>
      </c>
      <c r="I36" s="23">
        <v>700</v>
      </c>
      <c r="J36" s="23">
        <v>10633.076999999999</v>
      </c>
      <c r="K36" s="23">
        <v>0</v>
      </c>
      <c r="L36" s="23">
        <v>0</v>
      </c>
      <c r="M36" s="23">
        <v>0</v>
      </c>
      <c r="N36" s="23">
        <v>2757</v>
      </c>
      <c r="O36" s="23">
        <v>0</v>
      </c>
      <c r="P36" s="23">
        <v>0</v>
      </c>
      <c r="Q36" s="23">
        <v>0</v>
      </c>
      <c r="R36" s="30">
        <f>SUM(Table10[[#This Row],[150 | 78]:[170 | 76]])</f>
        <v>16585.076999999997</v>
      </c>
    </row>
    <row r="37" spans="1:18" x14ac:dyDescent="0.35">
      <c r="A37" s="4" t="s">
        <v>132</v>
      </c>
      <c r="B37" s="23">
        <v>9202.3469999999998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30">
        <f>SUM(Table10[[#This Row],[150 | 78]:[170 | 76]])</f>
        <v>9202.3469999999998</v>
      </c>
    </row>
    <row r="38" spans="1:18" ht="29" x14ac:dyDescent="0.35">
      <c r="A38" s="4" t="s">
        <v>133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5000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30">
        <f>SUM(Table10[[#This Row],[150 | 78]:[170 | 76]])</f>
        <v>5000</v>
      </c>
    </row>
    <row r="39" spans="1:18" ht="29" x14ac:dyDescent="0.35">
      <c r="A39" s="4" t="s">
        <v>141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76.784000000000006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30">
        <f>SUM(Table10[[#This Row],[150 | 78]:[170 | 76]])</f>
        <v>76.784000000000006</v>
      </c>
    </row>
    <row r="40" spans="1:18" x14ac:dyDescent="0.35">
      <c r="A40" s="4" t="s">
        <v>142</v>
      </c>
      <c r="B40" s="23">
        <v>4915.9059999999999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30">
        <f>SUM(Table10[[#This Row],[150 | 78]:[170 | 76]])</f>
        <v>4915.9059999999999</v>
      </c>
    </row>
    <row r="41" spans="1:18" x14ac:dyDescent="0.35">
      <c r="A41" s="4" t="s">
        <v>148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1000</v>
      </c>
      <c r="R41" s="30">
        <f>SUM(Table10[[#This Row],[150 | 78]:[170 | 76]])</f>
        <v>1000</v>
      </c>
    </row>
    <row r="42" spans="1:18" x14ac:dyDescent="0.35">
      <c r="A42" s="4" t="s">
        <v>149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532.80999999999995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30">
        <f>SUM(Table10[[#This Row],[150 | 78]:[170 | 76]])</f>
        <v>532.80999999999995</v>
      </c>
    </row>
    <row r="43" spans="1:18" x14ac:dyDescent="0.35">
      <c r="A43" s="4" t="s">
        <v>150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2500</v>
      </c>
      <c r="P43" s="23">
        <v>0</v>
      </c>
      <c r="Q43" s="23">
        <v>0</v>
      </c>
      <c r="R43" s="30">
        <f>SUM(Table10[[#This Row],[150 | 78]:[170 | 76]])</f>
        <v>2500</v>
      </c>
    </row>
    <row r="44" spans="1:18" x14ac:dyDescent="0.35">
      <c r="A44" s="4" t="s">
        <v>151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400</v>
      </c>
      <c r="R44" s="30">
        <f>SUM(Table10[[#This Row],[150 | 78]:[170 | 76]])</f>
        <v>400</v>
      </c>
    </row>
    <row r="45" spans="1:18" x14ac:dyDescent="0.35">
      <c r="A45" s="4" t="s">
        <v>158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275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30">
        <f>SUM(Table10[[#This Row],[150 | 78]:[170 | 76]])</f>
        <v>275</v>
      </c>
    </row>
    <row r="46" spans="1:18" x14ac:dyDescent="0.35">
      <c r="A46" s="4" t="s">
        <v>162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3022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30">
        <f>SUM(Table10[[#This Row],[150 | 78]:[170 | 76]])</f>
        <v>3022</v>
      </c>
    </row>
    <row r="47" spans="1:18" x14ac:dyDescent="0.35">
      <c r="A47" s="5" t="s">
        <v>166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1500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30">
        <f>SUM(Table10[[#This Row],[150 | 78]:[170 | 76]])</f>
        <v>1500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339B-CE7B-45F8-98DC-605E5689C841}">
  <dimension ref="A1:C26"/>
  <sheetViews>
    <sheetView tabSelected="1" zoomScale="78" workbookViewId="0">
      <selection activeCell="D14" sqref="D14"/>
    </sheetView>
  </sheetViews>
  <sheetFormatPr defaultColWidth="9.1796875" defaultRowHeight="14.5" x14ac:dyDescent="0.35"/>
  <cols>
    <col min="1" max="1" width="54.81640625" style="6" customWidth="1"/>
    <col min="2" max="2" width="21.1796875" style="6" customWidth="1"/>
    <col min="3" max="3" width="52.26953125" style="6" customWidth="1"/>
    <col min="4" max="4" width="28.7265625" style="6" customWidth="1"/>
    <col min="5" max="16384" width="9.1796875" style="6"/>
  </cols>
  <sheetData>
    <row r="1" spans="1:3" ht="43.5" customHeight="1" x14ac:dyDescent="0.35">
      <c r="A1" s="65" t="s">
        <v>173</v>
      </c>
      <c r="B1" s="65"/>
      <c r="C1" s="65"/>
    </row>
    <row r="2" spans="1:3" x14ac:dyDescent="0.35">
      <c r="A2" s="45" t="s">
        <v>1</v>
      </c>
      <c r="B2" s="45" t="s">
        <v>2</v>
      </c>
      <c r="C2" s="45" t="s">
        <v>3</v>
      </c>
    </row>
    <row r="3" spans="1:3" x14ac:dyDescent="0.35">
      <c r="A3" s="43" t="s">
        <v>17</v>
      </c>
      <c r="B3" s="44">
        <v>6270</v>
      </c>
      <c r="C3" s="55" t="s">
        <v>174</v>
      </c>
    </row>
    <row r="4" spans="1:3" x14ac:dyDescent="0.35">
      <c r="A4" s="43" t="s">
        <v>175</v>
      </c>
      <c r="B4" s="44">
        <v>3586</v>
      </c>
      <c r="C4" s="55"/>
    </row>
    <row r="5" spans="1:3" x14ac:dyDescent="0.35">
      <c r="A5" s="43" t="s">
        <v>26</v>
      </c>
      <c r="B5" s="44">
        <v>3215</v>
      </c>
      <c r="C5" s="55" t="s">
        <v>174</v>
      </c>
    </row>
    <row r="6" spans="1:3" x14ac:dyDescent="0.35">
      <c r="A6" s="43" t="s">
        <v>176</v>
      </c>
      <c r="B6" s="44">
        <v>4800</v>
      </c>
      <c r="C6" s="47"/>
    </row>
    <row r="7" spans="1:3" x14ac:dyDescent="0.35">
      <c r="A7" s="43" t="s">
        <v>30</v>
      </c>
      <c r="B7" s="44">
        <v>2568</v>
      </c>
      <c r="C7" s="55" t="s">
        <v>174</v>
      </c>
    </row>
    <row r="8" spans="1:3" x14ac:dyDescent="0.35">
      <c r="A8" s="48" t="s">
        <v>39</v>
      </c>
      <c r="B8" s="44">
        <v>414</v>
      </c>
      <c r="C8" s="53" t="s">
        <v>174</v>
      </c>
    </row>
    <row r="9" spans="1:3" x14ac:dyDescent="0.35">
      <c r="A9" s="48" t="s">
        <v>177</v>
      </c>
      <c r="B9" s="44">
        <v>140</v>
      </c>
      <c r="C9" s="49"/>
    </row>
    <row r="10" spans="1:3" x14ac:dyDescent="0.35">
      <c r="A10" s="48" t="s">
        <v>48</v>
      </c>
      <c r="B10" s="44">
        <v>300</v>
      </c>
      <c r="C10" s="53" t="s">
        <v>174</v>
      </c>
    </row>
    <row r="11" spans="1:3" ht="29" x14ac:dyDescent="0.35">
      <c r="A11" s="48" t="s">
        <v>178</v>
      </c>
      <c r="B11" s="44">
        <v>1567.144</v>
      </c>
      <c r="C11" s="53" t="s">
        <v>179</v>
      </c>
    </row>
    <row r="12" spans="1:3" x14ac:dyDescent="0.35">
      <c r="A12" s="48" t="s">
        <v>52</v>
      </c>
      <c r="B12" s="44">
        <v>2217</v>
      </c>
      <c r="C12" s="53" t="s">
        <v>174</v>
      </c>
    </row>
    <row r="13" spans="1:3" x14ac:dyDescent="0.35">
      <c r="A13" s="48" t="s">
        <v>180</v>
      </c>
      <c r="B13" s="44">
        <v>4800</v>
      </c>
      <c r="C13" s="49"/>
    </row>
    <row r="14" spans="1:3" x14ac:dyDescent="0.35">
      <c r="A14" s="48" t="s">
        <v>181</v>
      </c>
      <c r="B14" s="44">
        <v>28736</v>
      </c>
      <c r="C14" s="53" t="s">
        <v>174</v>
      </c>
    </row>
    <row r="15" spans="1:3" x14ac:dyDescent="0.35">
      <c r="A15" s="48" t="s">
        <v>67</v>
      </c>
      <c r="B15" s="44">
        <v>5708</v>
      </c>
      <c r="C15" s="53" t="s">
        <v>174</v>
      </c>
    </row>
    <row r="16" spans="1:3" x14ac:dyDescent="0.35">
      <c r="A16" s="48" t="s">
        <v>69</v>
      </c>
      <c r="B16" s="44">
        <v>840</v>
      </c>
      <c r="C16" s="53" t="s">
        <v>174</v>
      </c>
    </row>
    <row r="17" spans="1:3" x14ac:dyDescent="0.35">
      <c r="A17" s="48" t="s">
        <v>72</v>
      </c>
      <c r="B17" s="44">
        <v>5760</v>
      </c>
      <c r="C17" s="53" t="s">
        <v>174</v>
      </c>
    </row>
    <row r="18" spans="1:3" x14ac:dyDescent="0.35">
      <c r="A18" s="48" t="s">
        <v>77</v>
      </c>
      <c r="B18" s="44">
        <v>10236</v>
      </c>
      <c r="C18" s="53" t="s">
        <v>174</v>
      </c>
    </row>
    <row r="19" spans="1:3" x14ac:dyDescent="0.35">
      <c r="A19" s="48" t="s">
        <v>182</v>
      </c>
      <c r="B19" s="44">
        <v>41047</v>
      </c>
      <c r="C19" s="53" t="s">
        <v>174</v>
      </c>
    </row>
    <row r="20" spans="1:3" x14ac:dyDescent="0.35">
      <c r="A20" s="48" t="s">
        <v>183</v>
      </c>
      <c r="B20" s="44">
        <v>15789</v>
      </c>
      <c r="C20" s="49"/>
    </row>
    <row r="21" spans="1:3" x14ac:dyDescent="0.35">
      <c r="A21" s="48" t="s">
        <v>123</v>
      </c>
      <c r="B21" s="44">
        <v>139941</v>
      </c>
      <c r="C21" s="53" t="s">
        <v>174</v>
      </c>
    </row>
    <row r="22" spans="1:3" x14ac:dyDescent="0.35">
      <c r="A22" s="48" t="s">
        <v>130</v>
      </c>
      <c r="B22" s="44">
        <v>60770</v>
      </c>
      <c r="C22" s="53" t="s">
        <v>174</v>
      </c>
    </row>
    <row r="23" spans="1:3" x14ac:dyDescent="0.35">
      <c r="A23" s="48" t="s">
        <v>164</v>
      </c>
      <c r="B23" s="44">
        <v>7792</v>
      </c>
      <c r="C23" s="53" t="s">
        <v>174</v>
      </c>
    </row>
    <row r="24" spans="1:3" x14ac:dyDescent="0.35">
      <c r="A24" s="50" t="s">
        <v>169</v>
      </c>
      <c r="B24" s="51">
        <v>8543</v>
      </c>
      <c r="C24" s="53" t="s">
        <v>174</v>
      </c>
    </row>
    <row r="26" spans="1:3" x14ac:dyDescent="0.35">
      <c r="A26" s="41" t="s">
        <v>172</v>
      </c>
      <c r="B26" s="52">
        <v>355039.14399999997</v>
      </c>
    </row>
  </sheetData>
  <sheetProtection algorithmName="SHA-512" hashValue="15wPjEz8h84wrbPZTeaXeP+5tSAeLS4Vlv/Z9pdNstiY7yrO2MkihRaDJeeexjnd5brQCxNoZGszFtgJJALcJA==" saltValue="u+q593dSxxB5RgJOFQ0k2w==" spinCount="100000" sheet="1" objects="1" scenarios="1" selectLockedCells="1" selectUnlockedCells="1"/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3"/>
  <sheetViews>
    <sheetView zoomScale="58" zoomScaleNormal="120" workbookViewId="0">
      <pane xSplit="1" ySplit="1" topLeftCell="C21" activePane="bottomRight" state="frozen"/>
      <selection pane="topRight"/>
      <selection pane="bottomLeft"/>
      <selection pane="bottomRight" activeCell="A44" sqref="A44"/>
    </sheetView>
  </sheetViews>
  <sheetFormatPr defaultRowHeight="14.5" x14ac:dyDescent="0.35"/>
  <cols>
    <col min="1" max="1" width="50" style="6" customWidth="1"/>
    <col min="2" max="2" width="10" hidden="1" customWidth="1"/>
    <col min="3" max="19" width="10" customWidth="1"/>
  </cols>
  <sheetData>
    <row r="1" spans="1:20" x14ac:dyDescent="0.35">
      <c r="A1" s="3" t="s">
        <v>1</v>
      </c>
      <c r="B1" s="1" t="s">
        <v>213</v>
      </c>
      <c r="C1" s="1" t="s">
        <v>214</v>
      </c>
      <c r="D1" s="1" t="s">
        <v>215</v>
      </c>
      <c r="E1" s="1" t="s">
        <v>216</v>
      </c>
      <c r="F1" s="1" t="s">
        <v>205</v>
      </c>
      <c r="G1" s="1" t="s">
        <v>232</v>
      </c>
      <c r="H1" s="1" t="s">
        <v>227</v>
      </c>
      <c r="I1" s="1" t="s">
        <v>235</v>
      </c>
      <c r="J1" s="1" t="s">
        <v>208</v>
      </c>
      <c r="K1" s="1" t="s">
        <v>209</v>
      </c>
      <c r="L1" s="1" t="s">
        <v>219</v>
      </c>
      <c r="M1" s="1" t="s">
        <v>222</v>
      </c>
      <c r="N1" s="1" t="s">
        <v>223</v>
      </c>
      <c r="O1" s="1" t="s">
        <v>236</v>
      </c>
      <c r="P1" s="1" t="s">
        <v>226</v>
      </c>
      <c r="Q1" s="1" t="s">
        <v>229</v>
      </c>
      <c r="R1" s="1" t="s">
        <v>237</v>
      </c>
      <c r="S1" s="2" t="s">
        <v>224</v>
      </c>
      <c r="T1" s="1" t="s">
        <v>172</v>
      </c>
    </row>
    <row r="2" spans="1:20" x14ac:dyDescent="0.35">
      <c r="A2" s="4" t="s">
        <v>10</v>
      </c>
      <c r="B2" s="23">
        <v>3500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33</v>
      </c>
      <c r="R2" s="23">
        <v>0</v>
      </c>
      <c r="S2" s="23">
        <v>0</v>
      </c>
      <c r="T2" s="29">
        <f>SUM(Table9[[#This Row],[150 | 78]:[170 | 76]])</f>
        <v>3533</v>
      </c>
    </row>
    <row r="3" spans="1:20" x14ac:dyDescent="0.35">
      <c r="A3" s="4" t="s">
        <v>14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300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30">
        <f>SUM(Table9[[#This Row],[150 | 78]:[170 | 76]])</f>
        <v>300</v>
      </c>
    </row>
    <row r="4" spans="1:20" x14ac:dyDescent="0.35">
      <c r="A4" s="4" t="s">
        <v>19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1250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30">
        <f>SUM(Table9[[#This Row],[150 | 78]:[170 | 76]])</f>
        <v>1250</v>
      </c>
    </row>
    <row r="5" spans="1:20" x14ac:dyDescent="0.35">
      <c r="A5" s="4" t="s">
        <v>24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59.8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30">
        <f>SUM(Table9[[#This Row],[150 | 78]:[170 | 76]])</f>
        <v>59.8</v>
      </c>
    </row>
    <row r="6" spans="1:20" x14ac:dyDescent="0.35">
      <c r="A6" s="4" t="s">
        <v>25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470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30">
        <f>SUM(Table9[[#This Row],[150 | 78]:[170 | 76]])</f>
        <v>470</v>
      </c>
    </row>
    <row r="7" spans="1:20" x14ac:dyDescent="0.35">
      <c r="A7" s="4" t="s">
        <v>26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2500</v>
      </c>
      <c r="K7" s="23">
        <v>0</v>
      </c>
      <c r="L7" s="23">
        <v>1500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10000</v>
      </c>
      <c r="S7" s="23">
        <v>0</v>
      </c>
      <c r="T7" s="30">
        <f>SUM(Table9[[#This Row],[150 | 78]:[170 | 76]])</f>
        <v>14000</v>
      </c>
    </row>
    <row r="8" spans="1:20" x14ac:dyDescent="0.35">
      <c r="A8" s="4" t="s">
        <v>30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624.64</v>
      </c>
      <c r="K8" s="23">
        <v>0</v>
      </c>
      <c r="L8" s="23">
        <v>0</v>
      </c>
      <c r="M8" s="23">
        <v>0</v>
      </c>
      <c r="N8" s="23">
        <v>550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30">
        <f>SUM(Table9[[#This Row],[150 | 78]:[170 | 76]])</f>
        <v>1174.6399999999999</v>
      </c>
    </row>
    <row r="9" spans="1:20" x14ac:dyDescent="0.35">
      <c r="A9" s="4" t="s">
        <v>34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7.008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30">
        <f>SUM(Table9[[#This Row],[150 | 78]:[170 | 76]])</f>
        <v>7.008</v>
      </c>
    </row>
    <row r="10" spans="1:20" x14ac:dyDescent="0.35">
      <c r="A10" s="4" t="s">
        <v>38</v>
      </c>
      <c r="B10" s="23">
        <v>0</v>
      </c>
      <c r="C10" s="23">
        <v>0</v>
      </c>
      <c r="D10" s="23">
        <v>0</v>
      </c>
      <c r="E10" s="23">
        <v>2350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30">
        <f>SUM(Table9[[#This Row],[150 | 78]:[170 | 76]])</f>
        <v>2350</v>
      </c>
    </row>
    <row r="11" spans="1:20" x14ac:dyDescent="0.35">
      <c r="A11" s="4" t="s">
        <v>43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1340.85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4137.7</v>
      </c>
      <c r="T11" s="30">
        <f>SUM(Table9[[#This Row],[150 | 78]:[170 | 76]])</f>
        <v>5478.5499999999993</v>
      </c>
    </row>
    <row r="12" spans="1:20" x14ac:dyDescent="0.35">
      <c r="A12" s="4" t="s">
        <v>45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1500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30">
        <f>SUM(Table9[[#This Row],[150 | 78]:[170 | 76]])</f>
        <v>1500</v>
      </c>
    </row>
    <row r="13" spans="1:20" x14ac:dyDescent="0.35">
      <c r="A13" s="4" t="s">
        <v>46</v>
      </c>
      <c r="B13" s="23">
        <v>0</v>
      </c>
      <c r="C13" s="23">
        <v>0</v>
      </c>
      <c r="D13" s="23">
        <v>0</v>
      </c>
      <c r="E13" s="23">
        <v>0</v>
      </c>
      <c r="F13" s="23">
        <v>10600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30">
        <f>SUM(Table9[[#This Row],[150 | 78]:[170 | 76]])</f>
        <v>10600</v>
      </c>
    </row>
    <row r="14" spans="1:20" x14ac:dyDescent="0.35">
      <c r="A14" s="4" t="s">
        <v>48</v>
      </c>
      <c r="B14" s="23">
        <v>10918.61447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2500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30">
        <f>SUM(Table9[[#This Row],[150 | 78]:[170 | 76]])</f>
        <v>13418.61447</v>
      </c>
    </row>
    <row r="15" spans="1:20" x14ac:dyDescent="0.35">
      <c r="A15" s="4" t="s">
        <v>50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600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30">
        <f>SUM(Table9[[#This Row],[150 | 78]:[170 | 76]])</f>
        <v>600</v>
      </c>
    </row>
    <row r="16" spans="1:20" x14ac:dyDescent="0.35">
      <c r="A16" s="4" t="s">
        <v>58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4720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30">
        <f>SUM(Table9[[#This Row],[150 | 78]:[170 | 76]])</f>
        <v>4720</v>
      </c>
    </row>
    <row r="17" spans="1:20" x14ac:dyDescent="0.35">
      <c r="A17" s="4" t="s">
        <v>65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1069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30">
        <f>SUM(Table9[[#This Row],[150 | 78]:[170 | 76]])</f>
        <v>1069</v>
      </c>
    </row>
    <row r="18" spans="1:20" x14ac:dyDescent="0.35">
      <c r="A18" s="4" t="s">
        <v>69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879.55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30">
        <f>SUM(Table9[[#This Row],[150 | 78]:[170 | 76]])</f>
        <v>879.55</v>
      </c>
    </row>
    <row r="19" spans="1:20" x14ac:dyDescent="0.35">
      <c r="A19" s="4" t="s">
        <v>77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4547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30">
        <f>SUM(Table9[[#This Row],[150 | 78]:[170 | 76]])</f>
        <v>4547</v>
      </c>
    </row>
    <row r="20" spans="1:20" x14ac:dyDescent="0.35">
      <c r="A20" s="4" t="s">
        <v>79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1900</v>
      </c>
      <c r="R20" s="23">
        <v>0</v>
      </c>
      <c r="S20" s="23">
        <v>0</v>
      </c>
      <c r="T20" s="30">
        <f>SUM(Table9[[#This Row],[150 | 78]:[170 | 76]])</f>
        <v>1900</v>
      </c>
    </row>
    <row r="21" spans="1:20" x14ac:dyDescent="0.35">
      <c r="A21" s="4" t="s">
        <v>81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400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30">
        <f>SUM(Table9[[#This Row],[150 | 78]:[170 | 76]])</f>
        <v>400</v>
      </c>
    </row>
    <row r="22" spans="1:20" x14ac:dyDescent="0.35">
      <c r="A22" s="4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8006.5245000000004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30">
        <f>SUM(Table9[[#This Row],[150 | 78]:[170 | 76]])</f>
        <v>8006.5245000000004</v>
      </c>
    </row>
    <row r="23" spans="1:20" x14ac:dyDescent="0.35">
      <c r="A23" s="4" t="s">
        <v>89</v>
      </c>
      <c r="B23" s="23">
        <v>0</v>
      </c>
      <c r="C23" s="23">
        <v>0</v>
      </c>
      <c r="D23" s="23">
        <v>0</v>
      </c>
      <c r="E23" s="23">
        <v>53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30">
        <f>SUM(Table9[[#This Row],[150 | 78]:[170 | 76]])</f>
        <v>53</v>
      </c>
    </row>
    <row r="24" spans="1:20" x14ac:dyDescent="0.35">
      <c r="A24" s="4" t="s">
        <v>93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3602.009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30">
        <f>SUM(Table9[[#This Row],[150 | 78]:[170 | 76]])</f>
        <v>3602.009</v>
      </c>
    </row>
    <row r="25" spans="1:20" x14ac:dyDescent="0.35">
      <c r="A25" s="4" t="s">
        <v>98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5000</v>
      </c>
      <c r="T25" s="30">
        <f>SUM(Table9[[#This Row],[150 | 78]:[170 | 76]])</f>
        <v>5000</v>
      </c>
    </row>
    <row r="26" spans="1:20" x14ac:dyDescent="0.35">
      <c r="A26" s="4" t="s">
        <v>101</v>
      </c>
      <c r="B26" s="23">
        <v>0</v>
      </c>
      <c r="C26" s="23">
        <v>3500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4000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30">
        <f>SUM(Table9[[#This Row],[150 | 78]:[170 | 76]])</f>
        <v>7500</v>
      </c>
    </row>
    <row r="27" spans="1:20" ht="29" x14ac:dyDescent="0.35">
      <c r="A27" s="4" t="s">
        <v>102</v>
      </c>
      <c r="B27" s="23">
        <v>0</v>
      </c>
      <c r="C27" s="23">
        <v>-367.99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30">
        <f>SUM(Table9[[#This Row],[150 | 78]:[170 | 76]])</f>
        <v>-367.99</v>
      </c>
    </row>
    <row r="28" spans="1:20" x14ac:dyDescent="0.35">
      <c r="A28" s="4" t="s">
        <v>103</v>
      </c>
      <c r="B28" s="23">
        <v>32623.596710000002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3000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30">
        <f>SUM(Table9[[#This Row],[150 | 78]:[170 | 76]])</f>
        <v>35623.596709999998</v>
      </c>
    </row>
    <row r="29" spans="1:20" x14ac:dyDescent="0.35">
      <c r="A29" s="4" t="s">
        <v>104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12989.383620000001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30">
        <f>SUM(Table9[[#This Row],[150 | 78]:[170 | 76]])</f>
        <v>12989.383620000001</v>
      </c>
    </row>
    <row r="30" spans="1:20" x14ac:dyDescent="0.35">
      <c r="A30" s="4" t="s">
        <v>106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687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30">
        <f>SUM(Table9[[#This Row],[150 | 78]:[170 | 76]])</f>
        <v>687</v>
      </c>
    </row>
    <row r="31" spans="1:20" x14ac:dyDescent="0.35">
      <c r="A31" s="4" t="s">
        <v>109</v>
      </c>
      <c r="B31" s="23">
        <v>0</v>
      </c>
      <c r="C31" s="23">
        <v>0</v>
      </c>
      <c r="D31" s="23">
        <v>2900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30">
        <f>SUM(Table9[[#This Row],[150 | 78]:[170 | 76]])</f>
        <v>2900</v>
      </c>
    </row>
    <row r="32" spans="1:20" x14ac:dyDescent="0.35">
      <c r="A32" s="4" t="s">
        <v>120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3750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30">
        <f>SUM(Table9[[#This Row],[150 | 78]:[170 | 76]])</f>
        <v>3750</v>
      </c>
    </row>
    <row r="33" spans="1:20" x14ac:dyDescent="0.35">
      <c r="A33" s="4" t="s">
        <v>123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4112</v>
      </c>
      <c r="L33" s="23">
        <v>4719.2710000000006</v>
      </c>
      <c r="M33" s="23">
        <v>7679</v>
      </c>
      <c r="N33" s="23">
        <v>1000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30">
        <f>SUM(Table9[[#This Row],[150 | 78]:[170 | 76]])</f>
        <v>17510.271000000001</v>
      </c>
    </row>
    <row r="34" spans="1:20" x14ac:dyDescent="0.35">
      <c r="A34" s="4" t="s">
        <v>126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364.16699999999997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30">
        <f>SUM(Table9[[#This Row],[150 | 78]:[170 | 76]])</f>
        <v>364.16699999999997</v>
      </c>
    </row>
    <row r="35" spans="1:20" x14ac:dyDescent="0.35">
      <c r="A35" s="4" t="s">
        <v>130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16370.793</v>
      </c>
      <c r="K35" s="23">
        <v>0</v>
      </c>
      <c r="L35" s="23">
        <v>0</v>
      </c>
      <c r="M35" s="23">
        <v>0</v>
      </c>
      <c r="N35" s="23">
        <v>2461.2199999999998</v>
      </c>
      <c r="O35" s="23">
        <v>0</v>
      </c>
      <c r="P35" s="23">
        <v>217.5</v>
      </c>
      <c r="Q35" s="23">
        <v>0</v>
      </c>
      <c r="R35" s="23">
        <v>0</v>
      </c>
      <c r="S35" s="23">
        <v>0</v>
      </c>
      <c r="T35" s="30">
        <f>SUM(Table9[[#This Row],[150 | 78]:[170 | 76]])</f>
        <v>19049.512999999999</v>
      </c>
    </row>
    <row r="36" spans="1:20" x14ac:dyDescent="0.35">
      <c r="A36" s="4" t="s">
        <v>132</v>
      </c>
      <c r="B36" s="23">
        <v>4406.902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30">
        <f>SUM(Table9[[#This Row],[150 | 78]:[170 | 76]])</f>
        <v>4406.902</v>
      </c>
    </row>
    <row r="37" spans="1:20" ht="29" x14ac:dyDescent="0.35">
      <c r="A37" s="4" t="s">
        <v>133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8450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30">
        <f>SUM(Table9[[#This Row],[150 | 78]:[170 | 76]])</f>
        <v>8450</v>
      </c>
    </row>
    <row r="38" spans="1:20" ht="29" x14ac:dyDescent="0.35">
      <c r="A38" s="4" t="s">
        <v>134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382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30">
        <f>SUM(Table9[[#This Row],[150 | 78]:[170 | 76]])</f>
        <v>382</v>
      </c>
    </row>
    <row r="39" spans="1:20" x14ac:dyDescent="0.35">
      <c r="A39" s="4" t="s">
        <v>142</v>
      </c>
      <c r="B39" s="23">
        <v>2609.8679999999999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30">
        <f>SUM(Table9[[#This Row],[150 | 78]:[170 | 76]])</f>
        <v>2609.8679999999999</v>
      </c>
    </row>
    <row r="40" spans="1:20" x14ac:dyDescent="0.35">
      <c r="A40" s="4" t="s">
        <v>150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2500</v>
      </c>
      <c r="P40" s="23">
        <v>0</v>
      </c>
      <c r="Q40" s="23">
        <v>0</v>
      </c>
      <c r="R40" s="23">
        <v>0</v>
      </c>
      <c r="S40" s="23">
        <v>0</v>
      </c>
      <c r="T40" s="30">
        <f>SUM(Table9[[#This Row],[150 | 78]:[170 | 76]])</f>
        <v>2500</v>
      </c>
    </row>
    <row r="41" spans="1:20" x14ac:dyDescent="0.35">
      <c r="A41" s="4" t="s">
        <v>151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2000</v>
      </c>
      <c r="T41" s="30">
        <f>SUM(Table9[[#This Row],[150 | 78]:[170 | 76]])</f>
        <v>2000</v>
      </c>
    </row>
    <row r="42" spans="1:20" x14ac:dyDescent="0.35">
      <c r="A42" s="4" t="s">
        <v>162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2700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30">
        <f>SUM(Table9[[#This Row],[150 | 78]:[170 | 76]])</f>
        <v>2700</v>
      </c>
    </row>
    <row r="43" spans="1:20" x14ac:dyDescent="0.35">
      <c r="A43" s="5" t="s">
        <v>166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2000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30">
        <f>SUM(Table9[[#This Row],[150 | 78]:[170 | 76]])</f>
        <v>2000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5"/>
  <sheetViews>
    <sheetView zoomScale="71" zoomScaleNormal="110" workbookViewId="0">
      <pane xSplit="1" ySplit="1" topLeftCell="B2" activePane="bottomRight" state="frozen"/>
      <selection pane="topRight"/>
      <selection pane="bottomLeft"/>
      <selection pane="bottomRight" activeCell="A46" sqref="A46"/>
    </sheetView>
  </sheetViews>
  <sheetFormatPr defaultRowHeight="14.5" x14ac:dyDescent="0.35"/>
  <cols>
    <col min="1" max="1" width="50" style="6" customWidth="1"/>
    <col min="2" max="17" width="10" customWidth="1"/>
  </cols>
  <sheetData>
    <row r="1" spans="1:18" x14ac:dyDescent="0.35">
      <c r="A1" s="3" t="s">
        <v>1</v>
      </c>
      <c r="B1" s="1" t="s">
        <v>213</v>
      </c>
      <c r="C1" s="1" t="s">
        <v>230</v>
      </c>
      <c r="D1" s="1" t="s">
        <v>214</v>
      </c>
      <c r="E1" s="1" t="s">
        <v>215</v>
      </c>
      <c r="F1" s="1" t="s">
        <v>216</v>
      </c>
      <c r="G1" s="1" t="s">
        <v>227</v>
      </c>
      <c r="H1" s="1" t="s">
        <v>235</v>
      </c>
      <c r="I1" s="1" t="s">
        <v>208</v>
      </c>
      <c r="J1" s="1" t="s">
        <v>209</v>
      </c>
      <c r="K1" s="1" t="s">
        <v>219</v>
      </c>
      <c r="L1" s="1" t="s">
        <v>222</v>
      </c>
      <c r="M1" s="1" t="s">
        <v>238</v>
      </c>
      <c r="N1" s="1" t="s">
        <v>223</v>
      </c>
      <c r="O1" s="1" t="s">
        <v>236</v>
      </c>
      <c r="P1" s="1" t="s">
        <v>226</v>
      </c>
      <c r="Q1" s="2" t="s">
        <v>224</v>
      </c>
      <c r="R1" s="1" t="s">
        <v>172</v>
      </c>
    </row>
    <row r="2" spans="1:18" x14ac:dyDescent="0.35">
      <c r="A2" s="4" t="s">
        <v>10</v>
      </c>
      <c r="B2" s="23">
        <v>4162.6530000000002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9">
        <f>SUM(Table8[[#This Row],[150 | 78]:[170 | 76]])</f>
        <v>4162.6530000000002</v>
      </c>
    </row>
    <row r="3" spans="1:18" x14ac:dyDescent="0.35">
      <c r="A3" s="4" t="s">
        <v>14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1100</v>
      </c>
      <c r="Q3" s="23">
        <v>0</v>
      </c>
      <c r="R3" s="30">
        <f>SUM(Table8[[#This Row],[150 | 78]:[170 | 76]])</f>
        <v>1100</v>
      </c>
    </row>
    <row r="4" spans="1:18" x14ac:dyDescent="0.35">
      <c r="A4" s="4" t="s">
        <v>19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1204.838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30">
        <f>SUM(Table8[[#This Row],[150 | 78]:[170 | 76]])</f>
        <v>1204.838</v>
      </c>
    </row>
    <row r="5" spans="1:18" x14ac:dyDescent="0.35">
      <c r="A5" s="4" t="s">
        <v>21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3500</v>
      </c>
      <c r="O5" s="23">
        <v>0</v>
      </c>
      <c r="P5" s="23">
        <v>0</v>
      </c>
      <c r="Q5" s="23">
        <v>0</v>
      </c>
      <c r="R5" s="30">
        <f>SUM(Table8[[#This Row],[150 | 78]:[170 | 76]])</f>
        <v>3500</v>
      </c>
    </row>
    <row r="6" spans="1:18" x14ac:dyDescent="0.35">
      <c r="A6" s="4" t="s">
        <v>25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1646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30">
        <f>SUM(Table8[[#This Row],[150 | 78]:[170 | 76]])</f>
        <v>1646</v>
      </c>
    </row>
    <row r="7" spans="1:18" x14ac:dyDescent="0.35">
      <c r="A7" s="4" t="s">
        <v>26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2000</v>
      </c>
      <c r="J7" s="23">
        <v>0</v>
      </c>
      <c r="K7" s="23">
        <v>0</v>
      </c>
      <c r="L7" s="23">
        <v>0</v>
      </c>
      <c r="M7" s="23">
        <v>2000</v>
      </c>
      <c r="N7" s="23">
        <v>0</v>
      </c>
      <c r="O7" s="23">
        <v>0</v>
      </c>
      <c r="P7" s="23">
        <v>0</v>
      </c>
      <c r="Q7" s="23">
        <v>0</v>
      </c>
      <c r="R7" s="30">
        <f>SUM(Table8[[#This Row],[150 | 78]:[170 | 76]])</f>
        <v>4000</v>
      </c>
    </row>
    <row r="8" spans="1:18" x14ac:dyDescent="0.35">
      <c r="A8" s="4" t="s">
        <v>30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1650</v>
      </c>
      <c r="O8" s="23">
        <v>0</v>
      </c>
      <c r="P8" s="23">
        <v>0</v>
      </c>
      <c r="Q8" s="23">
        <v>0</v>
      </c>
      <c r="R8" s="30">
        <f>SUM(Table8[[#This Row],[150 | 78]:[170 | 76]])</f>
        <v>1650</v>
      </c>
    </row>
    <row r="9" spans="1:18" x14ac:dyDescent="0.35">
      <c r="A9" s="4" t="s">
        <v>38</v>
      </c>
      <c r="B9" s="23">
        <v>0</v>
      </c>
      <c r="C9" s="23">
        <v>0</v>
      </c>
      <c r="D9" s="23">
        <v>0</v>
      </c>
      <c r="E9" s="23">
        <v>0</v>
      </c>
      <c r="F9" s="23">
        <v>2350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30">
        <f>SUM(Table8[[#This Row],[150 | 78]:[170 | 76]])</f>
        <v>2350</v>
      </c>
    </row>
    <row r="10" spans="1:18" x14ac:dyDescent="0.35">
      <c r="A10" s="4" t="s">
        <v>42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706.89499999999998</v>
      </c>
      <c r="O10" s="23">
        <v>0</v>
      </c>
      <c r="P10" s="23">
        <v>0</v>
      </c>
      <c r="Q10" s="23">
        <v>0</v>
      </c>
      <c r="R10" s="30">
        <f>SUM(Table8[[#This Row],[150 | 78]:[170 | 76]])</f>
        <v>706.89499999999998</v>
      </c>
    </row>
    <row r="11" spans="1:18" x14ac:dyDescent="0.35">
      <c r="A11" s="4" t="s">
        <v>43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446.95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30">
        <f>SUM(Table8[[#This Row],[150 | 78]:[170 | 76]])</f>
        <v>446.95</v>
      </c>
    </row>
    <row r="12" spans="1:18" x14ac:dyDescent="0.35">
      <c r="A12" s="4" t="s">
        <v>45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1400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30">
        <f>SUM(Table8[[#This Row],[150 | 78]:[170 | 76]])</f>
        <v>1400</v>
      </c>
    </row>
    <row r="13" spans="1:18" x14ac:dyDescent="0.35">
      <c r="A13" s="4" t="s">
        <v>48</v>
      </c>
      <c r="B13" s="23">
        <v>2977.23011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800</v>
      </c>
      <c r="J13" s="23">
        <v>0</v>
      </c>
      <c r="K13" s="23">
        <v>0</v>
      </c>
      <c r="L13" s="23">
        <v>0</v>
      </c>
      <c r="M13" s="23">
        <v>0</v>
      </c>
      <c r="N13" s="23">
        <v>2500</v>
      </c>
      <c r="O13" s="23">
        <v>0</v>
      </c>
      <c r="P13" s="23">
        <v>0</v>
      </c>
      <c r="Q13" s="23">
        <v>0</v>
      </c>
      <c r="R13" s="30">
        <f>SUM(Table8[[#This Row],[150 | 78]:[170 | 76]])</f>
        <v>6277.2301100000004</v>
      </c>
    </row>
    <row r="14" spans="1:18" x14ac:dyDescent="0.35">
      <c r="A14" s="4" t="s">
        <v>50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550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30">
        <f>SUM(Table8[[#This Row],[150 | 78]:[170 | 76]])</f>
        <v>550</v>
      </c>
    </row>
    <row r="15" spans="1:18" x14ac:dyDescent="0.35">
      <c r="A15" s="4" t="s">
        <v>51</v>
      </c>
      <c r="B15" s="23">
        <v>0</v>
      </c>
      <c r="C15" s="23">
        <v>0</v>
      </c>
      <c r="D15" s="23">
        <v>289.81299999999999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30">
        <f>SUM(Table8[[#This Row],[150 | 78]:[170 | 76]])</f>
        <v>289.81299999999999</v>
      </c>
    </row>
    <row r="16" spans="1:18" x14ac:dyDescent="0.35">
      <c r="A16" s="4" t="s">
        <v>56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500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30">
        <f>SUM(Table8[[#This Row],[150 | 78]:[170 | 76]])</f>
        <v>500</v>
      </c>
    </row>
    <row r="17" spans="1:18" x14ac:dyDescent="0.35">
      <c r="A17" s="4" t="s">
        <v>58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4500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30">
        <f>SUM(Table8[[#This Row],[150 | 78]:[170 | 76]])</f>
        <v>4500</v>
      </c>
    </row>
    <row r="18" spans="1:18" x14ac:dyDescent="0.35">
      <c r="A18" s="4" t="s">
        <v>65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606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30">
        <f>SUM(Table8[[#This Row],[150 | 78]:[170 | 76]])</f>
        <v>606</v>
      </c>
    </row>
    <row r="19" spans="1:18" x14ac:dyDescent="0.35">
      <c r="A19" s="4" t="s">
        <v>69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5940.0159999999996</v>
      </c>
      <c r="O19" s="23">
        <v>0</v>
      </c>
      <c r="P19" s="23">
        <v>0</v>
      </c>
      <c r="Q19" s="23">
        <v>0</v>
      </c>
      <c r="R19" s="30">
        <f>SUM(Table8[[#This Row],[150 | 78]:[170 | 76]])</f>
        <v>5940.0159999999996</v>
      </c>
    </row>
    <row r="20" spans="1:18" x14ac:dyDescent="0.35">
      <c r="A20" s="4" t="s">
        <v>75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5000</v>
      </c>
      <c r="O20" s="23">
        <v>0</v>
      </c>
      <c r="P20" s="23">
        <v>0</v>
      </c>
      <c r="Q20" s="23">
        <v>0</v>
      </c>
      <c r="R20" s="30">
        <f>SUM(Table8[[#This Row],[150 | 78]:[170 | 76]])</f>
        <v>5000</v>
      </c>
    </row>
    <row r="21" spans="1:18" x14ac:dyDescent="0.35">
      <c r="A21" s="4" t="s">
        <v>77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4528.3150999999998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30">
        <f>SUM(Table8[[#This Row],[150 | 78]:[170 | 76]])</f>
        <v>4528.3150999999998</v>
      </c>
    </row>
    <row r="22" spans="1:18" x14ac:dyDescent="0.35">
      <c r="A22" s="4" t="s">
        <v>81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1200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30">
        <f>SUM(Table8[[#This Row],[150 | 78]:[170 | 76]])</f>
        <v>1200</v>
      </c>
    </row>
    <row r="23" spans="1:18" x14ac:dyDescent="0.35">
      <c r="A23" s="4" t="s">
        <v>85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12298.101500000001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30">
        <f>SUM(Table8[[#This Row],[150 | 78]:[170 | 76]])</f>
        <v>12298.101500000001</v>
      </c>
    </row>
    <row r="24" spans="1:18" x14ac:dyDescent="0.35">
      <c r="A24" s="4" t="s">
        <v>93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3210.8960000000002</v>
      </c>
      <c r="O24" s="23">
        <v>0</v>
      </c>
      <c r="P24" s="23">
        <v>0</v>
      </c>
      <c r="Q24" s="23">
        <v>0</v>
      </c>
      <c r="R24" s="30">
        <f>SUM(Table8[[#This Row],[150 | 78]:[170 | 76]])</f>
        <v>3210.8960000000002</v>
      </c>
    </row>
    <row r="25" spans="1:18" x14ac:dyDescent="0.35">
      <c r="A25" s="4" t="s">
        <v>94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324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30">
        <f>SUM(Table8[[#This Row],[150 | 78]:[170 | 76]])</f>
        <v>324</v>
      </c>
    </row>
    <row r="26" spans="1:18" x14ac:dyDescent="0.35">
      <c r="A26" s="4" t="s">
        <v>98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4500</v>
      </c>
      <c r="R26" s="30">
        <f>SUM(Table8[[#This Row],[150 | 78]:[170 | 76]])</f>
        <v>4500</v>
      </c>
    </row>
    <row r="27" spans="1:18" x14ac:dyDescent="0.35">
      <c r="A27" s="4" t="s">
        <v>101</v>
      </c>
      <c r="B27" s="23">
        <v>0</v>
      </c>
      <c r="C27" s="23">
        <v>3600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3600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30">
        <f>SUM(Table8[[#This Row],[150 | 78]:[170 | 76]])</f>
        <v>7200</v>
      </c>
    </row>
    <row r="28" spans="1:18" x14ac:dyDescent="0.35">
      <c r="A28" s="4" t="s">
        <v>103</v>
      </c>
      <c r="B28" s="23">
        <v>27037.59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3000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30">
        <f>SUM(Table8[[#This Row],[150 | 78]:[170 | 76]])</f>
        <v>30037.59</v>
      </c>
    </row>
    <row r="29" spans="1:18" x14ac:dyDescent="0.35">
      <c r="A29" s="4" t="s">
        <v>104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6535.5450000000001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30">
        <f>SUM(Table8[[#This Row],[150 | 78]:[170 | 76]])</f>
        <v>6535.5450000000001</v>
      </c>
    </row>
    <row r="30" spans="1:18" x14ac:dyDescent="0.35">
      <c r="A30" s="4" t="s">
        <v>106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808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30">
        <f>SUM(Table8[[#This Row],[150 | 78]:[170 | 76]])</f>
        <v>808</v>
      </c>
    </row>
    <row r="31" spans="1:18" x14ac:dyDescent="0.35">
      <c r="A31" s="4" t="s">
        <v>109</v>
      </c>
      <c r="B31" s="23">
        <v>0</v>
      </c>
      <c r="C31" s="23">
        <v>0</v>
      </c>
      <c r="D31" s="23">
        <v>0</v>
      </c>
      <c r="E31" s="23">
        <v>2200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30">
        <f>SUM(Table8[[#This Row],[150 | 78]:[170 | 76]])</f>
        <v>2200</v>
      </c>
    </row>
    <row r="32" spans="1:18" x14ac:dyDescent="0.35">
      <c r="A32" s="4" t="s">
        <v>123</v>
      </c>
      <c r="B32" s="23">
        <v>0</v>
      </c>
      <c r="C32" s="23">
        <v>0</v>
      </c>
      <c r="D32" s="23">
        <v>507.68200000000002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1272.5440000000001</v>
      </c>
      <c r="K32" s="23">
        <v>1538.8109999999999</v>
      </c>
      <c r="L32" s="23">
        <v>7866.8</v>
      </c>
      <c r="M32" s="23">
        <v>2160.6109999999999</v>
      </c>
      <c r="N32" s="23">
        <v>0</v>
      </c>
      <c r="O32" s="23">
        <v>0</v>
      </c>
      <c r="P32" s="23">
        <v>0</v>
      </c>
      <c r="Q32" s="23">
        <v>0</v>
      </c>
      <c r="R32" s="30">
        <f>SUM(Table8[[#This Row],[150 | 78]:[170 | 76]])</f>
        <v>13346.448</v>
      </c>
    </row>
    <row r="33" spans="1:18" x14ac:dyDescent="0.35">
      <c r="A33" s="4" t="s">
        <v>125</v>
      </c>
      <c r="B33" s="23">
        <v>0</v>
      </c>
      <c r="C33" s="23">
        <v>0</v>
      </c>
      <c r="D33" s="23">
        <v>0</v>
      </c>
      <c r="E33" s="23">
        <v>2000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30">
        <f>SUM(Table8[[#This Row],[150 | 78]:[170 | 76]])</f>
        <v>2000</v>
      </c>
    </row>
    <row r="34" spans="1:18" x14ac:dyDescent="0.35">
      <c r="A34" s="4" t="s">
        <v>126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364.16699999999997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30">
        <f>SUM(Table8[[#This Row],[150 | 78]:[170 | 76]])</f>
        <v>364.16699999999997</v>
      </c>
    </row>
    <row r="35" spans="1:18" ht="29" x14ac:dyDescent="0.35">
      <c r="A35" s="4" t="s">
        <v>128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357.91613999999998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30">
        <f>SUM(Table8[[#This Row],[150 | 78]:[170 | 76]])</f>
        <v>357.91613999999998</v>
      </c>
    </row>
    <row r="36" spans="1:18" x14ac:dyDescent="0.35">
      <c r="A36" s="4" t="s">
        <v>130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17047.473999999998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30">
        <f>SUM(Table8[[#This Row],[150 | 78]:[170 | 76]])</f>
        <v>17047.473999999998</v>
      </c>
    </row>
    <row r="37" spans="1:18" x14ac:dyDescent="0.35">
      <c r="A37" s="4" t="s">
        <v>132</v>
      </c>
      <c r="B37" s="23">
        <v>1389.52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30">
        <f>SUM(Table8[[#This Row],[150 | 78]:[170 | 76]])</f>
        <v>1389.52</v>
      </c>
    </row>
    <row r="38" spans="1:18" ht="29" x14ac:dyDescent="0.35">
      <c r="A38" s="4" t="s">
        <v>133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6375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30">
        <f>SUM(Table8[[#This Row],[150 | 78]:[170 | 76]])</f>
        <v>6375</v>
      </c>
    </row>
    <row r="39" spans="1:18" ht="29" x14ac:dyDescent="0.35">
      <c r="A39" s="4" t="s">
        <v>134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2440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30">
        <f>SUM(Table8[[#This Row],[150 | 78]:[170 | 76]])</f>
        <v>2440</v>
      </c>
    </row>
    <row r="40" spans="1:18" x14ac:dyDescent="0.35">
      <c r="A40" s="4" t="s">
        <v>150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2500</v>
      </c>
      <c r="P40" s="23">
        <v>0</v>
      </c>
      <c r="Q40" s="23">
        <v>0</v>
      </c>
      <c r="R40" s="30">
        <f>SUM(Table8[[#This Row],[150 | 78]:[170 | 76]])</f>
        <v>2500</v>
      </c>
    </row>
    <row r="41" spans="1:18" x14ac:dyDescent="0.35">
      <c r="A41" s="4" t="s">
        <v>151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2500</v>
      </c>
      <c r="R41" s="30">
        <f>SUM(Table8[[#This Row],[150 | 78]:[170 | 76]])</f>
        <v>2500</v>
      </c>
    </row>
    <row r="42" spans="1:18" ht="29" x14ac:dyDescent="0.35">
      <c r="A42" s="4" t="s">
        <v>157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847.56299999999999</v>
      </c>
      <c r="J42" s="23">
        <v>0</v>
      </c>
      <c r="K42" s="23">
        <v>0</v>
      </c>
      <c r="L42" s="23">
        <v>0</v>
      </c>
      <c r="M42" s="23">
        <v>0</v>
      </c>
      <c r="N42" s="23">
        <v>380</v>
      </c>
      <c r="O42" s="23">
        <v>0</v>
      </c>
      <c r="P42" s="23">
        <v>0</v>
      </c>
      <c r="Q42" s="23">
        <v>0</v>
      </c>
      <c r="R42" s="30">
        <f>SUM(Table8[[#This Row],[150 | 78]:[170 | 76]])</f>
        <v>1227.5630000000001</v>
      </c>
    </row>
    <row r="43" spans="1:18" x14ac:dyDescent="0.35">
      <c r="A43" s="4" t="s">
        <v>158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2100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30">
        <f>SUM(Table8[[#This Row],[150 | 78]:[170 | 76]])</f>
        <v>2100</v>
      </c>
    </row>
    <row r="44" spans="1:18" x14ac:dyDescent="0.35">
      <c r="A44" s="4" t="s">
        <v>162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2111.5740000000001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30">
        <f>SUM(Table8[[#This Row],[150 | 78]:[170 | 76]])</f>
        <v>2111.5740000000001</v>
      </c>
    </row>
    <row r="45" spans="1:18" x14ac:dyDescent="0.35">
      <c r="A45" s="5" t="s">
        <v>166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2000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30">
        <f>SUM(Table8[[#This Row],[150 | 78]:[170 | 76]])</f>
        <v>2000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1"/>
  <sheetViews>
    <sheetView zoomScale="67" zoomScaleNormal="100" workbookViewId="0">
      <pane xSplit="1" ySplit="1" topLeftCell="B2" activePane="bottomRight" state="frozen"/>
      <selection pane="topRight"/>
      <selection pane="bottomLeft"/>
      <selection pane="bottomRight" activeCell="A42" sqref="A42"/>
    </sheetView>
  </sheetViews>
  <sheetFormatPr defaultRowHeight="14.5" x14ac:dyDescent="0.35"/>
  <cols>
    <col min="1" max="1" width="50" style="6" customWidth="1"/>
    <col min="2" max="15" width="10" customWidth="1"/>
  </cols>
  <sheetData>
    <row r="1" spans="1:16" x14ac:dyDescent="0.35">
      <c r="A1" s="3" t="s">
        <v>1</v>
      </c>
      <c r="B1" s="1" t="s">
        <v>184</v>
      </c>
      <c r="C1" s="1" t="s">
        <v>239</v>
      </c>
      <c r="D1" s="1" t="s">
        <v>240</v>
      </c>
      <c r="E1" s="1" t="s">
        <v>241</v>
      </c>
      <c r="F1" s="1" t="s">
        <v>242</v>
      </c>
      <c r="G1" s="1" t="s">
        <v>243</v>
      </c>
      <c r="H1" s="1" t="s">
        <v>244</v>
      </c>
      <c r="I1" s="1" t="s">
        <v>245</v>
      </c>
      <c r="J1" s="1" t="s">
        <v>246</v>
      </c>
      <c r="K1" s="1" t="s">
        <v>247</v>
      </c>
      <c r="L1" s="1" t="s">
        <v>206</v>
      </c>
      <c r="M1" s="1" t="s">
        <v>248</v>
      </c>
      <c r="N1" s="1" t="s">
        <v>227</v>
      </c>
      <c r="O1" s="2" t="s">
        <v>208</v>
      </c>
      <c r="P1" s="1" t="s">
        <v>172</v>
      </c>
    </row>
    <row r="2" spans="1:16" x14ac:dyDescent="0.35">
      <c r="A2" s="4" t="s">
        <v>10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3685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9">
        <f>SUM(Table7[[#This Row],[150 | 70]:[164 | 70]])</f>
        <v>3685</v>
      </c>
    </row>
    <row r="3" spans="1:16" x14ac:dyDescent="0.35">
      <c r="A3" s="4" t="s">
        <v>14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900</v>
      </c>
      <c r="P3" s="30">
        <f>SUM(Table7[[#This Row],[150 | 70]:[164 | 70]])</f>
        <v>900</v>
      </c>
    </row>
    <row r="4" spans="1:16" x14ac:dyDescent="0.35">
      <c r="A4" s="4" t="s">
        <v>19</v>
      </c>
      <c r="B4" s="23">
        <v>0</v>
      </c>
      <c r="C4" s="23">
        <v>0</v>
      </c>
      <c r="D4" s="23">
        <v>1400.9069999999999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30">
        <f>SUM(Table7[[#This Row],[150 | 70]:[164 | 70]])</f>
        <v>1400.9069999999999</v>
      </c>
    </row>
    <row r="5" spans="1:16" x14ac:dyDescent="0.35">
      <c r="A5" s="4" t="s">
        <v>21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2000</v>
      </c>
      <c r="N5" s="23">
        <v>0</v>
      </c>
      <c r="O5" s="23">
        <v>0</v>
      </c>
      <c r="P5" s="30">
        <f>SUM(Table7[[#This Row],[150 | 70]:[164 | 70]])</f>
        <v>2000</v>
      </c>
    </row>
    <row r="6" spans="1:16" x14ac:dyDescent="0.35">
      <c r="A6" s="4" t="s">
        <v>25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3502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30">
        <f>SUM(Table7[[#This Row],[150 | 70]:[164 | 70]])</f>
        <v>3502</v>
      </c>
    </row>
    <row r="7" spans="1:16" x14ac:dyDescent="0.35">
      <c r="A7" s="4" t="s">
        <v>26</v>
      </c>
      <c r="B7" s="23">
        <v>0</v>
      </c>
      <c r="C7" s="23">
        <v>4000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30">
        <f>SUM(Table7[[#This Row],[150 | 70]:[164 | 70]])</f>
        <v>4000</v>
      </c>
    </row>
    <row r="8" spans="1:16" x14ac:dyDescent="0.35">
      <c r="A8" s="4" t="s">
        <v>30</v>
      </c>
      <c r="B8" s="23">
        <v>0</v>
      </c>
      <c r="C8" s="23">
        <v>3674.64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30">
        <f>SUM(Table7[[#This Row],[150 | 70]:[164 | 70]])</f>
        <v>3674.64</v>
      </c>
    </row>
    <row r="9" spans="1:16" x14ac:dyDescent="0.35">
      <c r="A9" s="4" t="s">
        <v>38</v>
      </c>
      <c r="B9" s="23">
        <v>0</v>
      </c>
      <c r="C9" s="23">
        <v>0</v>
      </c>
      <c r="D9" s="23">
        <v>0</v>
      </c>
      <c r="E9" s="23">
        <v>0</v>
      </c>
      <c r="F9" s="23">
        <v>-18.37979</v>
      </c>
      <c r="G9" s="23">
        <v>0</v>
      </c>
      <c r="H9" s="23">
        <v>0</v>
      </c>
      <c r="I9" s="23">
        <v>0</v>
      </c>
      <c r="J9" s="23">
        <v>0</v>
      </c>
      <c r="K9" s="23">
        <v>3300</v>
      </c>
      <c r="L9" s="23">
        <v>0</v>
      </c>
      <c r="M9" s="23">
        <v>0</v>
      </c>
      <c r="N9" s="23">
        <v>0</v>
      </c>
      <c r="O9" s="23">
        <v>0</v>
      </c>
      <c r="P9" s="30">
        <f>SUM(Table7[[#This Row],[150 | 70]:[164 | 70]])</f>
        <v>3281.62021</v>
      </c>
    </row>
    <row r="10" spans="1:16" x14ac:dyDescent="0.35">
      <c r="A10" s="4" t="s">
        <v>42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1947.059</v>
      </c>
      <c r="N10" s="23">
        <v>0</v>
      </c>
      <c r="O10" s="23">
        <v>0</v>
      </c>
      <c r="P10" s="30">
        <f>SUM(Table7[[#This Row],[150 | 70]:[164 | 70]])</f>
        <v>1947.059</v>
      </c>
    </row>
    <row r="11" spans="1:16" x14ac:dyDescent="0.35">
      <c r="A11" s="4" t="s">
        <v>48</v>
      </c>
      <c r="B11" s="23">
        <v>0</v>
      </c>
      <c r="C11" s="23">
        <v>800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196.16052999999999</v>
      </c>
      <c r="J11" s="23">
        <v>0</v>
      </c>
      <c r="K11" s="23">
        <v>0</v>
      </c>
      <c r="L11" s="23">
        <v>3600</v>
      </c>
      <c r="M11" s="23">
        <v>2500</v>
      </c>
      <c r="N11" s="23">
        <v>0</v>
      </c>
      <c r="O11" s="23">
        <v>0</v>
      </c>
      <c r="P11" s="30">
        <f>SUM(Table7[[#This Row],[150 | 70]:[164 | 70]])</f>
        <v>7096.1605300000001</v>
      </c>
    </row>
    <row r="12" spans="1:16" x14ac:dyDescent="0.35">
      <c r="A12" s="4" t="s">
        <v>56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1000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30">
        <f>SUM(Table7[[#This Row],[150 | 70]:[164 | 70]])</f>
        <v>1000</v>
      </c>
    </row>
    <row r="13" spans="1:16" x14ac:dyDescent="0.35">
      <c r="A13" s="4" t="s">
        <v>58</v>
      </c>
      <c r="B13" s="23">
        <v>0</v>
      </c>
      <c r="C13" s="23">
        <v>4500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0">
        <f>SUM(Table7[[#This Row],[150 | 70]:[164 | 70]])</f>
        <v>4500</v>
      </c>
    </row>
    <row r="14" spans="1:16" x14ac:dyDescent="0.35">
      <c r="A14" s="4" t="s">
        <v>62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2232.8200000000002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30">
        <f>SUM(Table7[[#This Row],[150 | 70]:[164 | 70]])</f>
        <v>2232.8200000000002</v>
      </c>
    </row>
    <row r="15" spans="1:16" x14ac:dyDescent="0.35">
      <c r="A15" s="4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-12.843999999999999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30">
        <f>SUM(Table7[[#This Row],[150 | 70]:[164 | 70]])</f>
        <v>-12.843999999999999</v>
      </c>
    </row>
    <row r="16" spans="1:16" x14ac:dyDescent="0.35">
      <c r="A16" s="4" t="s">
        <v>72</v>
      </c>
      <c r="B16" s="23">
        <v>0</v>
      </c>
      <c r="C16" s="23">
        <v>0</v>
      </c>
      <c r="D16" s="23">
        <v>2160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30">
        <f>SUM(Table7[[#This Row],[150 | 70]:[164 | 70]])</f>
        <v>2160</v>
      </c>
    </row>
    <row r="17" spans="1:16" x14ac:dyDescent="0.35">
      <c r="A17" s="4" t="s">
        <v>75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5000</v>
      </c>
      <c r="N17" s="23">
        <v>0</v>
      </c>
      <c r="O17" s="23">
        <v>0</v>
      </c>
      <c r="P17" s="30">
        <f>SUM(Table7[[#This Row],[150 | 70]:[164 | 70]])</f>
        <v>5000</v>
      </c>
    </row>
    <row r="18" spans="1:16" x14ac:dyDescent="0.35">
      <c r="A18" s="4" t="s">
        <v>77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15000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30">
        <f>SUM(Table7[[#This Row],[150 | 70]:[164 | 70]])</f>
        <v>15000</v>
      </c>
    </row>
    <row r="19" spans="1:16" x14ac:dyDescent="0.35">
      <c r="A19" s="4" t="s">
        <v>81</v>
      </c>
      <c r="B19" s="23">
        <v>1700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0">
        <f>SUM(Table7[[#This Row],[150 | 70]:[164 | 70]])</f>
        <v>1700</v>
      </c>
    </row>
    <row r="20" spans="1:16" x14ac:dyDescent="0.35">
      <c r="A20" s="4" t="s">
        <v>82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1000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0">
        <f>SUM(Table7[[#This Row],[150 | 70]:[164 | 70]])</f>
        <v>1000</v>
      </c>
    </row>
    <row r="21" spans="1:16" x14ac:dyDescent="0.35">
      <c r="A21" s="4" t="s">
        <v>85</v>
      </c>
      <c r="B21" s="23">
        <v>0</v>
      </c>
      <c r="C21" s="23">
        <v>9000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0">
        <f>SUM(Table7[[#This Row],[150 | 70]:[164 | 70]])</f>
        <v>9000</v>
      </c>
    </row>
    <row r="22" spans="1:16" x14ac:dyDescent="0.35">
      <c r="A22" s="4" t="s">
        <v>94</v>
      </c>
      <c r="B22" s="23">
        <v>0</v>
      </c>
      <c r="C22" s="23">
        <v>0</v>
      </c>
      <c r="D22" s="23">
        <v>324.39400000000001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30">
        <f>SUM(Table7[[#This Row],[150 | 70]:[164 | 70]])</f>
        <v>324.39400000000001</v>
      </c>
    </row>
    <row r="23" spans="1:16" ht="29" x14ac:dyDescent="0.35">
      <c r="A23" s="4" t="s">
        <v>100</v>
      </c>
      <c r="B23" s="23">
        <v>0</v>
      </c>
      <c r="C23" s="23">
        <v>265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30">
        <f>SUM(Table7[[#This Row],[150 | 70]:[164 | 70]])</f>
        <v>265</v>
      </c>
    </row>
    <row r="24" spans="1:16" x14ac:dyDescent="0.35">
      <c r="A24" s="4" t="s">
        <v>103</v>
      </c>
      <c r="B24" s="23">
        <v>0</v>
      </c>
      <c r="C24" s="23">
        <v>0</v>
      </c>
      <c r="D24" s="23">
        <v>3334.2350000000001</v>
      </c>
      <c r="E24" s="23">
        <v>0</v>
      </c>
      <c r="F24" s="23">
        <v>0</v>
      </c>
      <c r="G24" s="23">
        <v>0</v>
      </c>
      <c r="H24" s="23">
        <v>0</v>
      </c>
      <c r="I24" s="23">
        <v>21838.837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30">
        <f>SUM(Table7[[#This Row],[150 | 70]:[164 | 70]])</f>
        <v>25173.072</v>
      </c>
    </row>
    <row r="25" spans="1:16" x14ac:dyDescent="0.35">
      <c r="A25" s="4" t="s">
        <v>104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11400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30">
        <f>SUM(Table7[[#This Row],[150 | 70]:[164 | 70]])</f>
        <v>11400</v>
      </c>
    </row>
    <row r="26" spans="1:16" x14ac:dyDescent="0.35">
      <c r="A26" s="4" t="s">
        <v>106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753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30">
        <f>SUM(Table7[[#This Row],[150 | 70]:[164 | 70]])</f>
        <v>753</v>
      </c>
    </row>
    <row r="27" spans="1:16" x14ac:dyDescent="0.35">
      <c r="A27" s="4" t="s">
        <v>109</v>
      </c>
      <c r="B27" s="23">
        <v>0</v>
      </c>
      <c r="C27" s="23">
        <v>0</v>
      </c>
      <c r="D27" s="23">
        <v>0</v>
      </c>
      <c r="E27" s="23">
        <v>0</v>
      </c>
      <c r="F27" s="23">
        <v>1300</v>
      </c>
      <c r="G27" s="23">
        <v>2800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30">
        <f>SUM(Table7[[#This Row],[150 | 70]:[164 | 70]])</f>
        <v>4100</v>
      </c>
    </row>
    <row r="28" spans="1:16" x14ac:dyDescent="0.35">
      <c r="A28" s="4" t="s">
        <v>120</v>
      </c>
      <c r="B28" s="23">
        <v>0</v>
      </c>
      <c r="C28" s="23">
        <v>-153.48455000000001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30">
        <f>SUM(Table7[[#This Row],[150 | 70]:[164 | 70]])</f>
        <v>-153.48455000000001</v>
      </c>
    </row>
    <row r="29" spans="1:16" x14ac:dyDescent="0.35">
      <c r="A29" s="4" t="s">
        <v>123</v>
      </c>
      <c r="B29" s="23">
        <v>0</v>
      </c>
      <c r="C29" s="23">
        <v>0</v>
      </c>
      <c r="D29" s="23">
        <v>2353</v>
      </c>
      <c r="E29" s="23">
        <v>1800</v>
      </c>
      <c r="F29" s="23">
        <v>0</v>
      </c>
      <c r="G29" s="23">
        <v>0</v>
      </c>
      <c r="H29" s="23">
        <v>7937.8289999999997</v>
      </c>
      <c r="I29" s="23">
        <v>0</v>
      </c>
      <c r="J29" s="23">
        <v>2200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30">
        <f>SUM(Table7[[#This Row],[150 | 70]:[164 | 70]])</f>
        <v>14290.829</v>
      </c>
    </row>
    <row r="30" spans="1:16" x14ac:dyDescent="0.35">
      <c r="A30" s="4" t="s">
        <v>125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750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30">
        <f>SUM(Table7[[#This Row],[150 | 70]:[164 | 70]])</f>
        <v>750</v>
      </c>
    </row>
    <row r="31" spans="1:16" ht="29" x14ac:dyDescent="0.35">
      <c r="A31" s="4" t="s">
        <v>128</v>
      </c>
      <c r="B31" s="23">
        <v>0</v>
      </c>
      <c r="C31" s="23">
        <v>0</v>
      </c>
      <c r="D31" s="23">
        <v>0</v>
      </c>
      <c r="E31" s="23">
        <v>0</v>
      </c>
      <c r="F31" s="23">
        <v>79.05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30">
        <f>SUM(Table7[[#This Row],[150 | 70]:[164 | 70]])</f>
        <v>79.05</v>
      </c>
    </row>
    <row r="32" spans="1:16" x14ac:dyDescent="0.35">
      <c r="A32" s="4" t="s">
        <v>130</v>
      </c>
      <c r="B32" s="23">
        <v>0</v>
      </c>
      <c r="C32" s="23">
        <v>14810.782999999999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282.5</v>
      </c>
      <c r="P32" s="30">
        <f>SUM(Table7[[#This Row],[150 | 70]:[164 | 70]])</f>
        <v>15093.282999999999</v>
      </c>
    </row>
    <row r="33" spans="1:16" x14ac:dyDescent="0.35">
      <c r="A33" s="4" t="s">
        <v>132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3768.7959999999998</v>
      </c>
      <c r="N33" s="23">
        <v>0</v>
      </c>
      <c r="O33" s="23">
        <v>0</v>
      </c>
      <c r="P33" s="30">
        <f>SUM(Table7[[#This Row],[150 | 70]:[164 | 70]])</f>
        <v>3768.7959999999998</v>
      </c>
    </row>
    <row r="34" spans="1:16" ht="29" x14ac:dyDescent="0.35">
      <c r="A34" s="4" t="s">
        <v>133</v>
      </c>
      <c r="B34" s="23">
        <v>0</v>
      </c>
      <c r="C34" s="23">
        <v>0</v>
      </c>
      <c r="D34" s="23">
        <v>6500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30">
        <f>SUM(Table7[[#This Row],[150 | 70]:[164 | 70]])</f>
        <v>6500</v>
      </c>
    </row>
    <row r="35" spans="1:16" ht="29" x14ac:dyDescent="0.35">
      <c r="A35" s="4" t="s">
        <v>134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1020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30">
        <f>SUM(Table7[[#This Row],[150 | 70]:[164 | 70]])</f>
        <v>1020</v>
      </c>
    </row>
    <row r="36" spans="1:16" x14ac:dyDescent="0.35">
      <c r="A36" s="4" t="s">
        <v>142</v>
      </c>
      <c r="B36" s="23">
        <v>0</v>
      </c>
      <c r="C36" s="23">
        <v>0</v>
      </c>
      <c r="D36" s="23">
        <v>578.22500000000002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30">
        <f>SUM(Table7[[#This Row],[150 | 70]:[164 | 70]])</f>
        <v>578.22500000000002</v>
      </c>
    </row>
    <row r="37" spans="1:16" x14ac:dyDescent="0.35">
      <c r="A37" s="4" t="s">
        <v>151</v>
      </c>
      <c r="B37" s="23">
        <v>0</v>
      </c>
      <c r="C37" s="23">
        <v>0</v>
      </c>
      <c r="D37" s="23">
        <v>0</v>
      </c>
      <c r="E37" s="23">
        <v>2500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30">
        <f>SUM(Table7[[#This Row],[150 | 70]:[164 | 70]])</f>
        <v>2500</v>
      </c>
    </row>
    <row r="38" spans="1:16" ht="29" x14ac:dyDescent="0.35">
      <c r="A38" s="4" t="s">
        <v>157</v>
      </c>
      <c r="B38" s="23">
        <v>0</v>
      </c>
      <c r="C38" s="23">
        <v>1568.2349999999999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1382.15029</v>
      </c>
      <c r="N38" s="23">
        <v>0</v>
      </c>
      <c r="O38" s="23">
        <v>0</v>
      </c>
      <c r="P38" s="30">
        <f>SUM(Table7[[#This Row],[150 | 70]:[164 | 70]])</f>
        <v>2950.3852900000002</v>
      </c>
    </row>
    <row r="39" spans="1:16" x14ac:dyDescent="0.35">
      <c r="A39" s="4" t="s">
        <v>162</v>
      </c>
      <c r="B39" s="23">
        <v>0</v>
      </c>
      <c r="C39" s="23">
        <v>0</v>
      </c>
      <c r="D39" s="23">
        <v>0</v>
      </c>
      <c r="E39" s="23">
        <v>0</v>
      </c>
      <c r="F39" s="23">
        <v>2000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30">
        <f>SUM(Table7[[#This Row],[150 | 70]:[164 | 70]])</f>
        <v>2000</v>
      </c>
    </row>
    <row r="40" spans="1:16" x14ac:dyDescent="0.35">
      <c r="A40" s="4" t="s">
        <v>166</v>
      </c>
      <c r="B40" s="23">
        <v>0</v>
      </c>
      <c r="C40" s="23">
        <v>3750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30">
        <f>SUM(Table7[[#This Row],[150 | 70]:[164 | 70]])</f>
        <v>3750</v>
      </c>
    </row>
    <row r="41" spans="1:16" x14ac:dyDescent="0.35">
      <c r="A41" s="5" t="s">
        <v>169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14000</v>
      </c>
      <c r="O41" s="23">
        <v>0</v>
      </c>
      <c r="P41" s="30">
        <f>SUM(Table7[[#This Row],[150 | 70]:[164 | 70]])</f>
        <v>14000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8"/>
  <sheetViews>
    <sheetView zoomScale="65" zoomScaleNormal="110" workbookViewId="0">
      <pane xSplit="1" ySplit="1" topLeftCell="B2" activePane="bottomRight" state="frozen"/>
      <selection pane="topRight"/>
      <selection pane="bottomLeft"/>
      <selection pane="bottomRight" activeCell="A39" sqref="A39"/>
    </sheetView>
  </sheetViews>
  <sheetFormatPr defaultRowHeight="14.5" x14ac:dyDescent="0.35"/>
  <cols>
    <col min="1" max="1" width="50" style="6" customWidth="1"/>
    <col min="2" max="13" width="10" customWidth="1"/>
  </cols>
  <sheetData>
    <row r="1" spans="1:14" x14ac:dyDescent="0.35">
      <c r="A1" s="3" t="s">
        <v>1</v>
      </c>
      <c r="B1" s="1" t="s">
        <v>184</v>
      </c>
      <c r="C1" s="1" t="s">
        <v>239</v>
      </c>
      <c r="D1" s="1" t="s">
        <v>240</v>
      </c>
      <c r="E1" s="1" t="s">
        <v>241</v>
      </c>
      <c r="F1" s="1" t="s">
        <v>242</v>
      </c>
      <c r="G1" s="1" t="s">
        <v>243</v>
      </c>
      <c r="H1" s="1" t="s">
        <v>244</v>
      </c>
      <c r="I1" s="1" t="s">
        <v>245</v>
      </c>
      <c r="J1" s="1" t="s">
        <v>246</v>
      </c>
      <c r="K1" s="1" t="s">
        <v>206</v>
      </c>
      <c r="L1" s="1" t="s">
        <v>248</v>
      </c>
      <c r="M1" s="2" t="s">
        <v>249</v>
      </c>
      <c r="N1" s="1" t="s">
        <v>172</v>
      </c>
    </row>
    <row r="2" spans="1:14" x14ac:dyDescent="0.35">
      <c r="A2" s="4" t="s">
        <v>6</v>
      </c>
      <c r="B2" s="23">
        <v>0</v>
      </c>
      <c r="C2" s="23">
        <v>1885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9">
        <f>SUM(Table6[[#This Row],[150 | 70]:[170 | 70]])</f>
        <v>1885</v>
      </c>
    </row>
    <row r="3" spans="1:14" x14ac:dyDescent="0.35">
      <c r="A3" s="4" t="s">
        <v>10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3267.3470000000002</v>
      </c>
      <c r="J3" s="23">
        <v>0</v>
      </c>
      <c r="K3" s="23">
        <v>0</v>
      </c>
      <c r="L3" s="23">
        <v>0</v>
      </c>
      <c r="M3" s="23">
        <v>0</v>
      </c>
      <c r="N3" s="30">
        <f>SUM(Table6[[#This Row],[150 | 70]:[170 | 70]])</f>
        <v>3267.3470000000002</v>
      </c>
    </row>
    <row r="4" spans="1:14" x14ac:dyDescent="0.35">
      <c r="A4" s="4" t="s">
        <v>14</v>
      </c>
      <c r="B4" s="23">
        <v>0</v>
      </c>
      <c r="C4" s="23">
        <v>0</v>
      </c>
      <c r="D4" s="23">
        <v>0</v>
      </c>
      <c r="E4" s="23">
        <v>0</v>
      </c>
      <c r="F4" s="23">
        <v>2000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30">
        <f>SUM(Table6[[#This Row],[150 | 70]:[170 | 70]])</f>
        <v>2000</v>
      </c>
    </row>
    <row r="5" spans="1:14" x14ac:dyDescent="0.35">
      <c r="A5" s="4" t="s">
        <v>19</v>
      </c>
      <c r="B5" s="23">
        <v>0</v>
      </c>
      <c r="C5" s="23">
        <v>0</v>
      </c>
      <c r="D5" s="23">
        <v>1543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30">
        <f>SUM(Table6[[#This Row],[150 | 70]:[170 | 70]])</f>
        <v>1543</v>
      </c>
    </row>
    <row r="6" spans="1:14" x14ac:dyDescent="0.35">
      <c r="A6" s="4" t="s">
        <v>21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9000</v>
      </c>
      <c r="M6" s="23">
        <v>0</v>
      </c>
      <c r="N6" s="30">
        <f>SUM(Table6[[#This Row],[150 | 70]:[170 | 70]])</f>
        <v>9000</v>
      </c>
    </row>
    <row r="7" spans="1:14" x14ac:dyDescent="0.35">
      <c r="A7" s="4" t="s">
        <v>25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8796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30">
        <f>SUM(Table6[[#This Row],[150 | 70]:[170 | 70]])</f>
        <v>8796</v>
      </c>
    </row>
    <row r="8" spans="1:14" x14ac:dyDescent="0.35">
      <c r="A8" s="4" t="s">
        <v>30</v>
      </c>
      <c r="B8" s="23">
        <v>0</v>
      </c>
      <c r="C8" s="23">
        <v>2249.002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30">
        <f>SUM(Table6[[#This Row],[150 | 70]:[170 | 70]])</f>
        <v>2249.002</v>
      </c>
    </row>
    <row r="9" spans="1:14" x14ac:dyDescent="0.35">
      <c r="A9" s="4" t="s">
        <v>38</v>
      </c>
      <c r="B9" s="23">
        <v>0</v>
      </c>
      <c r="C9" s="23">
        <v>0</v>
      </c>
      <c r="D9" s="23">
        <v>0</v>
      </c>
      <c r="E9" s="23">
        <v>0</v>
      </c>
      <c r="F9" s="23">
        <v>3300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30">
        <f>SUM(Table6[[#This Row],[150 | 70]:[170 | 70]])</f>
        <v>3300</v>
      </c>
    </row>
    <row r="10" spans="1:14" x14ac:dyDescent="0.35">
      <c r="A10" s="4" t="s">
        <v>48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8600</v>
      </c>
      <c r="L10" s="23">
        <v>4729</v>
      </c>
      <c r="M10" s="23">
        <v>0</v>
      </c>
      <c r="N10" s="30">
        <f>SUM(Table6[[#This Row],[150 | 70]:[170 | 70]])</f>
        <v>13329</v>
      </c>
    </row>
    <row r="11" spans="1:14" x14ac:dyDescent="0.35">
      <c r="A11" s="4" t="s">
        <v>51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-12.96336</v>
      </c>
      <c r="K11" s="23">
        <v>0</v>
      </c>
      <c r="L11" s="23">
        <v>0</v>
      </c>
      <c r="M11" s="23">
        <v>0</v>
      </c>
      <c r="N11" s="30">
        <f>SUM(Table6[[#This Row],[150 | 70]:[170 | 70]])</f>
        <v>-12.96336</v>
      </c>
    </row>
    <row r="12" spans="1:14" x14ac:dyDescent="0.35">
      <c r="A12" s="4" t="s">
        <v>56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1380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30">
        <f>SUM(Table6[[#This Row],[150 | 70]:[170 | 70]])</f>
        <v>1380</v>
      </c>
    </row>
    <row r="13" spans="1:14" x14ac:dyDescent="0.35">
      <c r="A13" s="4" t="s">
        <v>58</v>
      </c>
      <c r="B13" s="23">
        <v>0</v>
      </c>
      <c r="C13" s="23">
        <v>2504.9169999999999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30">
        <f>SUM(Table6[[#This Row],[150 | 70]:[170 | 70]])</f>
        <v>2504.9169999999999</v>
      </c>
    </row>
    <row r="14" spans="1:14" x14ac:dyDescent="0.35">
      <c r="A14" s="4" t="s">
        <v>59</v>
      </c>
      <c r="B14" s="23">
        <v>0</v>
      </c>
      <c r="C14" s="23">
        <v>0</v>
      </c>
      <c r="D14" s="23">
        <v>0</v>
      </c>
      <c r="E14" s="23">
        <v>0</v>
      </c>
      <c r="F14" s="23">
        <v>281.22300000000001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30">
        <f>SUM(Table6[[#This Row],[150 | 70]:[170 | 70]])</f>
        <v>281.22300000000001</v>
      </c>
    </row>
    <row r="15" spans="1:14" x14ac:dyDescent="0.35">
      <c r="A15" s="4" t="s">
        <v>62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5470.5240000000003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30">
        <f>SUM(Table6[[#This Row],[150 | 70]:[170 | 70]])</f>
        <v>5470.5240000000003</v>
      </c>
    </row>
    <row r="16" spans="1:14" x14ac:dyDescent="0.35">
      <c r="A16" s="4" t="s">
        <v>72</v>
      </c>
      <c r="B16" s="23">
        <v>0</v>
      </c>
      <c r="C16" s="23">
        <v>0</v>
      </c>
      <c r="D16" s="23">
        <v>2051.5709999999999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30">
        <f>SUM(Table6[[#This Row],[150 | 70]:[170 | 70]])</f>
        <v>2051.5709999999999</v>
      </c>
    </row>
    <row r="17" spans="1:14" x14ac:dyDescent="0.35">
      <c r="A17" s="4" t="s">
        <v>75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4067.9270000000001</v>
      </c>
      <c r="M17" s="23">
        <v>932</v>
      </c>
      <c r="N17" s="30">
        <f>SUM(Table6[[#This Row],[150 | 70]:[170 | 70]])</f>
        <v>4999.9269999999997</v>
      </c>
    </row>
    <row r="18" spans="1:14" x14ac:dyDescent="0.35">
      <c r="A18" s="4" t="s">
        <v>77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25278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30">
        <f>SUM(Table6[[#This Row],[150 | 70]:[170 | 70]])</f>
        <v>25278</v>
      </c>
    </row>
    <row r="19" spans="1:14" x14ac:dyDescent="0.35">
      <c r="A19" s="4" t="s">
        <v>81</v>
      </c>
      <c r="B19" s="23">
        <v>1700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30">
        <f>SUM(Table6[[#This Row],[150 | 70]:[170 | 70]])</f>
        <v>1700</v>
      </c>
    </row>
    <row r="20" spans="1:14" x14ac:dyDescent="0.35">
      <c r="A20" s="4" t="s">
        <v>82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1000</v>
      </c>
      <c r="J20" s="23">
        <v>0</v>
      </c>
      <c r="K20" s="23">
        <v>0</v>
      </c>
      <c r="L20" s="23">
        <v>0</v>
      </c>
      <c r="M20" s="23">
        <v>0</v>
      </c>
      <c r="N20" s="30">
        <f>SUM(Table6[[#This Row],[150 | 70]:[170 | 70]])</f>
        <v>1000</v>
      </c>
    </row>
    <row r="21" spans="1:14" x14ac:dyDescent="0.35">
      <c r="A21" s="4" t="s">
        <v>85</v>
      </c>
      <c r="B21" s="23">
        <v>0</v>
      </c>
      <c r="C21" s="23">
        <v>7000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30">
        <f>SUM(Table6[[#This Row],[150 | 70]:[170 | 70]])</f>
        <v>7000</v>
      </c>
    </row>
    <row r="22" spans="1:14" x14ac:dyDescent="0.35">
      <c r="A22" s="4" t="s">
        <v>94</v>
      </c>
      <c r="B22" s="23">
        <v>0</v>
      </c>
      <c r="C22" s="23">
        <v>0</v>
      </c>
      <c r="D22" s="23">
        <v>323.60599999999999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30">
        <f>SUM(Table6[[#This Row],[150 | 70]:[170 | 70]])</f>
        <v>323.60599999999999</v>
      </c>
    </row>
    <row r="23" spans="1:14" x14ac:dyDescent="0.35">
      <c r="A23" s="4" t="s">
        <v>103</v>
      </c>
      <c r="B23" s="23">
        <v>0</v>
      </c>
      <c r="C23" s="23">
        <v>0</v>
      </c>
      <c r="D23" s="23">
        <v>1662.60473</v>
      </c>
      <c r="E23" s="23">
        <v>0</v>
      </c>
      <c r="F23" s="23">
        <v>0</v>
      </c>
      <c r="G23" s="23">
        <v>0</v>
      </c>
      <c r="H23" s="23">
        <v>0</v>
      </c>
      <c r="I23" s="23">
        <v>24450.199000000001</v>
      </c>
      <c r="J23" s="23">
        <v>0</v>
      </c>
      <c r="K23" s="23">
        <v>0</v>
      </c>
      <c r="L23" s="23">
        <v>0</v>
      </c>
      <c r="M23" s="23">
        <v>0</v>
      </c>
      <c r="N23" s="30">
        <f>SUM(Table6[[#This Row],[150 | 70]:[170 | 70]])</f>
        <v>26112.80373</v>
      </c>
    </row>
    <row r="24" spans="1:14" x14ac:dyDescent="0.35">
      <c r="A24" s="4" t="s">
        <v>104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6791.3609999999999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30">
        <f>SUM(Table6[[#This Row],[150 | 70]:[170 | 70]])</f>
        <v>6791.3609999999999</v>
      </c>
    </row>
    <row r="25" spans="1:14" x14ac:dyDescent="0.35">
      <c r="A25" s="4" t="s">
        <v>106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566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30">
        <f>SUM(Table6[[#This Row],[150 | 70]:[170 | 70]])</f>
        <v>566</v>
      </c>
    </row>
    <row r="26" spans="1:14" x14ac:dyDescent="0.35">
      <c r="A26" s="4" t="s">
        <v>109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2050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30">
        <f>SUM(Table6[[#This Row],[150 | 70]:[170 | 70]])</f>
        <v>2050</v>
      </c>
    </row>
    <row r="27" spans="1:14" x14ac:dyDescent="0.35">
      <c r="A27" s="4" t="s">
        <v>123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8400.5079999999998</v>
      </c>
      <c r="I27" s="23">
        <v>0</v>
      </c>
      <c r="J27" s="23">
        <v>350</v>
      </c>
      <c r="K27" s="23">
        <v>0</v>
      </c>
      <c r="L27" s="23">
        <v>0</v>
      </c>
      <c r="M27" s="23">
        <v>0</v>
      </c>
      <c r="N27" s="30">
        <f>SUM(Table6[[#This Row],[150 | 70]:[170 | 70]])</f>
        <v>8750.5079999999998</v>
      </c>
    </row>
    <row r="28" spans="1:14" x14ac:dyDescent="0.35">
      <c r="A28" s="4" t="s">
        <v>124</v>
      </c>
      <c r="B28" s="23">
        <v>3200</v>
      </c>
      <c r="C28" s="23">
        <v>1119.6369999999999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30">
        <f>SUM(Table6[[#This Row],[150 | 70]:[170 | 70]])</f>
        <v>4319.6369999999997</v>
      </c>
    </row>
    <row r="29" spans="1:14" x14ac:dyDescent="0.35">
      <c r="A29" s="4" t="s">
        <v>125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1162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30">
        <f>SUM(Table6[[#This Row],[150 | 70]:[170 | 70]])</f>
        <v>1162</v>
      </c>
    </row>
    <row r="30" spans="1:14" x14ac:dyDescent="0.35">
      <c r="A30" s="4" t="s">
        <v>130</v>
      </c>
      <c r="B30" s="23">
        <v>0</v>
      </c>
      <c r="C30" s="23">
        <v>16018.8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30">
        <f>SUM(Table6[[#This Row],[150 | 70]:[170 | 70]])</f>
        <v>16018.8</v>
      </c>
    </row>
    <row r="31" spans="1:14" x14ac:dyDescent="0.35">
      <c r="A31" s="4" t="s">
        <v>132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5000</v>
      </c>
      <c r="J31" s="23">
        <v>0</v>
      </c>
      <c r="K31" s="23">
        <v>0</v>
      </c>
      <c r="L31" s="23">
        <v>1586.64276</v>
      </c>
      <c r="M31" s="23">
        <v>0</v>
      </c>
      <c r="N31" s="30">
        <f>SUM(Table6[[#This Row],[150 | 70]:[170 | 70]])</f>
        <v>6586.6427599999997</v>
      </c>
    </row>
    <row r="32" spans="1:14" ht="29" x14ac:dyDescent="0.35">
      <c r="A32" s="4" t="s">
        <v>133</v>
      </c>
      <c r="B32" s="23">
        <v>0</v>
      </c>
      <c r="C32" s="23">
        <v>0</v>
      </c>
      <c r="D32" s="23">
        <v>2975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30">
        <f>SUM(Table6[[#This Row],[150 | 70]:[170 | 70]])</f>
        <v>2975</v>
      </c>
    </row>
    <row r="33" spans="1:14" ht="29" x14ac:dyDescent="0.35">
      <c r="A33" s="4" t="s">
        <v>134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-24.580359999999999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30">
        <f>SUM(Table6[[#This Row],[150 | 70]:[170 | 70]])</f>
        <v>-24.580359999999999</v>
      </c>
    </row>
    <row r="34" spans="1:14" x14ac:dyDescent="0.35">
      <c r="A34" s="4" t="s">
        <v>142</v>
      </c>
      <c r="B34" s="23">
        <v>0</v>
      </c>
      <c r="C34" s="23">
        <v>0</v>
      </c>
      <c r="D34" s="23">
        <v>1365.0719999999999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30">
        <f>SUM(Table6[[#This Row],[150 | 70]:[170 | 70]])</f>
        <v>1365.0719999999999</v>
      </c>
    </row>
    <row r="35" spans="1:14" x14ac:dyDescent="0.35">
      <c r="A35" s="4" t="s">
        <v>151</v>
      </c>
      <c r="B35" s="23">
        <v>0</v>
      </c>
      <c r="C35" s="23">
        <v>0</v>
      </c>
      <c r="D35" s="23">
        <v>0</v>
      </c>
      <c r="E35" s="23">
        <v>2500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30">
        <f>SUM(Table6[[#This Row],[150 | 70]:[170 | 70]])</f>
        <v>2500</v>
      </c>
    </row>
    <row r="36" spans="1:14" ht="29" x14ac:dyDescent="0.35">
      <c r="A36" s="4" t="s">
        <v>157</v>
      </c>
      <c r="B36" s="23">
        <v>0</v>
      </c>
      <c r="C36" s="23">
        <v>544.29600000000005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806.06527000000006</v>
      </c>
      <c r="M36" s="23">
        <v>0</v>
      </c>
      <c r="N36" s="30">
        <f>SUM(Table6[[#This Row],[150 | 70]:[170 | 70]])</f>
        <v>1350.3612700000001</v>
      </c>
    </row>
    <row r="37" spans="1:14" x14ac:dyDescent="0.35">
      <c r="A37" s="4" t="s">
        <v>162</v>
      </c>
      <c r="B37" s="23">
        <v>0</v>
      </c>
      <c r="C37" s="23">
        <v>0</v>
      </c>
      <c r="D37" s="23">
        <v>0</v>
      </c>
      <c r="E37" s="23">
        <v>0</v>
      </c>
      <c r="F37" s="23">
        <v>3111.5740000000001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30">
        <f>SUM(Table6[[#This Row],[150 | 70]:[170 | 70]])</f>
        <v>3111.5740000000001</v>
      </c>
    </row>
    <row r="38" spans="1:14" x14ac:dyDescent="0.35">
      <c r="A38" s="5" t="s">
        <v>166</v>
      </c>
      <c r="B38" s="23">
        <v>0</v>
      </c>
      <c r="C38" s="23">
        <v>3250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31">
        <f>SUM(Table6[[#This Row],[150 | 70]:[170 | 70]])</f>
        <v>3250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5"/>
  <sheetViews>
    <sheetView zoomScale="88" zoomScaleNormal="120" workbookViewId="0">
      <pane xSplit="1" ySplit="1" topLeftCell="B2" activePane="bottomRight" state="frozen"/>
      <selection pane="topRight"/>
      <selection pane="bottomLeft"/>
      <selection pane="bottomRight" activeCell="A36" sqref="A36"/>
    </sheetView>
  </sheetViews>
  <sheetFormatPr defaultRowHeight="14.5" x14ac:dyDescent="0.35"/>
  <cols>
    <col min="1" max="1" width="50" style="6" customWidth="1"/>
    <col min="2" max="13" width="10" customWidth="1"/>
  </cols>
  <sheetData>
    <row r="1" spans="1:14" x14ac:dyDescent="0.35">
      <c r="A1" s="3" t="s">
        <v>1</v>
      </c>
      <c r="B1" s="1" t="s">
        <v>184</v>
      </c>
      <c r="C1" s="1" t="s">
        <v>239</v>
      </c>
      <c r="D1" s="1" t="s">
        <v>240</v>
      </c>
      <c r="E1" s="1" t="s">
        <v>241</v>
      </c>
      <c r="F1" s="1" t="s">
        <v>242</v>
      </c>
      <c r="G1" s="1" t="s">
        <v>243</v>
      </c>
      <c r="H1" s="1" t="s">
        <v>244</v>
      </c>
      <c r="I1" s="1" t="s">
        <v>245</v>
      </c>
      <c r="J1" s="1" t="s">
        <v>246</v>
      </c>
      <c r="K1" s="1" t="s">
        <v>205</v>
      </c>
      <c r="L1" s="1" t="s">
        <v>248</v>
      </c>
      <c r="M1" s="2" t="s">
        <v>249</v>
      </c>
      <c r="N1" s="1" t="s">
        <v>172</v>
      </c>
    </row>
    <row r="2" spans="1:14" x14ac:dyDescent="0.35">
      <c r="A2" s="4" t="s">
        <v>6</v>
      </c>
      <c r="B2" s="23">
        <v>0</v>
      </c>
      <c r="C2" s="23">
        <v>1500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9">
        <f>SUM(Table5[[#This Row],[150 | 70]:[170 | 70]])</f>
        <v>1500</v>
      </c>
    </row>
    <row r="3" spans="1:14" x14ac:dyDescent="0.35">
      <c r="A3" s="4" t="s">
        <v>19</v>
      </c>
      <c r="B3" s="23">
        <v>0</v>
      </c>
      <c r="C3" s="23">
        <v>0</v>
      </c>
      <c r="D3" s="23">
        <v>1514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30">
        <f>SUM(Table5[[#This Row],[150 | 70]:[170 | 70]])</f>
        <v>1514</v>
      </c>
    </row>
    <row r="4" spans="1:14" x14ac:dyDescent="0.35">
      <c r="A4" s="4" t="s">
        <v>21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9000</v>
      </c>
      <c r="M4" s="23">
        <v>0</v>
      </c>
      <c r="N4" s="30">
        <f>SUM(Table5[[#This Row],[150 | 70]:[170 | 70]])</f>
        <v>9000</v>
      </c>
    </row>
    <row r="5" spans="1:14" x14ac:dyDescent="0.35">
      <c r="A5" s="4" t="s">
        <v>25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19227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30">
        <f>SUM(Table5[[#This Row],[150 | 70]:[170 | 70]])</f>
        <v>19227</v>
      </c>
    </row>
    <row r="6" spans="1:14" x14ac:dyDescent="0.35">
      <c r="A6" s="4" t="s">
        <v>26</v>
      </c>
      <c r="B6" s="23">
        <v>0</v>
      </c>
      <c r="C6" s="23">
        <v>2000</v>
      </c>
      <c r="D6" s="23">
        <v>2000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30">
        <f>SUM(Table5[[#This Row],[150 | 70]:[170 | 70]])</f>
        <v>4000</v>
      </c>
    </row>
    <row r="7" spans="1:14" x14ac:dyDescent="0.35">
      <c r="A7" s="4" t="s">
        <v>30</v>
      </c>
      <c r="B7" s="23">
        <v>0</v>
      </c>
      <c r="C7" s="23">
        <v>256.79500000000002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-90.953180000000003</v>
      </c>
      <c r="M7" s="23">
        <v>0</v>
      </c>
      <c r="N7" s="30">
        <f>SUM(Table5[[#This Row],[150 | 70]:[170 | 70]])</f>
        <v>165.84182000000001</v>
      </c>
    </row>
    <row r="8" spans="1:14" x14ac:dyDescent="0.35">
      <c r="A8" s="4" t="s">
        <v>38</v>
      </c>
      <c r="B8" s="23">
        <v>0</v>
      </c>
      <c r="C8" s="23">
        <v>0</v>
      </c>
      <c r="D8" s="23">
        <v>0</v>
      </c>
      <c r="E8" s="23">
        <v>0</v>
      </c>
      <c r="F8" s="23">
        <v>3300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30">
        <f>SUM(Table5[[#This Row],[150 | 70]:[170 | 70]])</f>
        <v>3300</v>
      </c>
    </row>
    <row r="9" spans="1:14" x14ac:dyDescent="0.35">
      <c r="A9" s="4" t="s">
        <v>45</v>
      </c>
      <c r="B9" s="23">
        <v>0</v>
      </c>
      <c r="C9" s="23">
        <v>500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30">
        <f>SUM(Table5[[#This Row],[150 | 70]:[170 | 70]])</f>
        <v>500</v>
      </c>
    </row>
    <row r="10" spans="1:14" x14ac:dyDescent="0.35">
      <c r="A10" s="4" t="s">
        <v>48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1863.914</v>
      </c>
      <c r="J10" s="23">
        <v>0</v>
      </c>
      <c r="K10" s="23">
        <v>0</v>
      </c>
      <c r="L10" s="23">
        <v>8650</v>
      </c>
      <c r="M10" s="23">
        <v>0</v>
      </c>
      <c r="N10" s="30">
        <f>SUM(Table5[[#This Row],[150 | 70]:[170 | 70]])</f>
        <v>10513.914000000001</v>
      </c>
    </row>
    <row r="11" spans="1:14" x14ac:dyDescent="0.35">
      <c r="A11" s="4" t="s">
        <v>50</v>
      </c>
      <c r="B11" s="23">
        <v>0</v>
      </c>
      <c r="C11" s="23">
        <v>0</v>
      </c>
      <c r="D11" s="23">
        <v>0</v>
      </c>
      <c r="E11" s="23">
        <v>0</v>
      </c>
      <c r="F11" s="23">
        <v>298.37723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30">
        <f>SUM(Table5[[#This Row],[150 | 70]:[170 | 70]])</f>
        <v>298.37723</v>
      </c>
    </row>
    <row r="12" spans="1:14" x14ac:dyDescent="0.35">
      <c r="A12" s="4" t="s">
        <v>56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500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30">
        <f>SUM(Table5[[#This Row],[150 | 70]:[170 | 70]])</f>
        <v>500</v>
      </c>
    </row>
    <row r="13" spans="1:14" x14ac:dyDescent="0.35">
      <c r="A13" s="4" t="s">
        <v>58</v>
      </c>
      <c r="B13" s="23">
        <v>0</v>
      </c>
      <c r="C13" s="23">
        <v>4145.0830000000014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30">
        <f>SUM(Table5[[#This Row],[150 | 70]:[170 | 70]])</f>
        <v>4145.0830000000014</v>
      </c>
    </row>
    <row r="14" spans="1:14" x14ac:dyDescent="0.35">
      <c r="A14" s="4" t="s">
        <v>62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5615.7749999999996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30">
        <f>SUM(Table5[[#This Row],[150 | 70]:[170 | 70]])</f>
        <v>5615.7749999999996</v>
      </c>
    </row>
    <row r="15" spans="1:14" x14ac:dyDescent="0.35">
      <c r="A15" s="4" t="s">
        <v>72</v>
      </c>
      <c r="B15" s="23">
        <v>0</v>
      </c>
      <c r="C15" s="23">
        <v>0</v>
      </c>
      <c r="D15" s="23">
        <v>2240.71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30">
        <f>SUM(Table5[[#This Row],[150 | 70]:[170 | 70]])</f>
        <v>2240.71</v>
      </c>
    </row>
    <row r="16" spans="1:14" x14ac:dyDescent="0.35">
      <c r="A16" s="4" t="s">
        <v>75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3077.7959989999999</v>
      </c>
      <c r="M16" s="23">
        <v>3260.915</v>
      </c>
      <c r="N16" s="30">
        <f>SUM(Table5[[#This Row],[150 | 70]:[170 | 70]])</f>
        <v>6338.7109989999999</v>
      </c>
    </row>
    <row r="17" spans="1:14" x14ac:dyDescent="0.35">
      <c r="A17" s="4" t="s">
        <v>77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15200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30">
        <f>SUM(Table5[[#This Row],[150 | 70]:[170 | 70]])</f>
        <v>15200</v>
      </c>
    </row>
    <row r="18" spans="1:14" x14ac:dyDescent="0.35">
      <c r="A18" s="4" t="s">
        <v>79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35000</v>
      </c>
      <c r="L18" s="23">
        <v>0</v>
      </c>
      <c r="M18" s="23">
        <v>0</v>
      </c>
      <c r="N18" s="30">
        <f>SUM(Table5[[#This Row],[150 | 70]:[170 | 70]])</f>
        <v>35000</v>
      </c>
    </row>
    <row r="19" spans="1:14" x14ac:dyDescent="0.35">
      <c r="A19" s="4" t="s">
        <v>81</v>
      </c>
      <c r="B19" s="23">
        <v>1700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30">
        <f>SUM(Table5[[#This Row],[150 | 70]:[170 | 70]])</f>
        <v>1700</v>
      </c>
    </row>
    <row r="20" spans="1:14" x14ac:dyDescent="0.35">
      <c r="A20" s="4" t="s">
        <v>85</v>
      </c>
      <c r="B20" s="23">
        <v>0</v>
      </c>
      <c r="C20" s="23">
        <v>7000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30">
        <f>SUM(Table5[[#This Row],[150 | 70]:[170 | 70]])</f>
        <v>7000</v>
      </c>
    </row>
    <row r="21" spans="1:14" x14ac:dyDescent="0.35">
      <c r="A21" s="4" t="s">
        <v>103</v>
      </c>
      <c r="B21" s="23">
        <v>0</v>
      </c>
      <c r="C21" s="23">
        <v>0</v>
      </c>
      <c r="D21" s="23">
        <v>1284.1719499999999</v>
      </c>
      <c r="E21" s="23">
        <v>0</v>
      </c>
      <c r="F21" s="23">
        <v>0</v>
      </c>
      <c r="G21" s="23">
        <v>0</v>
      </c>
      <c r="H21" s="23">
        <v>0</v>
      </c>
      <c r="I21" s="23">
        <v>20006.67023</v>
      </c>
      <c r="J21" s="23">
        <v>0</v>
      </c>
      <c r="K21" s="23">
        <v>0</v>
      </c>
      <c r="L21" s="23">
        <v>0</v>
      </c>
      <c r="M21" s="23">
        <v>0</v>
      </c>
      <c r="N21" s="30">
        <f>SUM(Table5[[#This Row],[150 | 70]:[170 | 70]])</f>
        <v>21290.84218</v>
      </c>
    </row>
    <row r="22" spans="1:14" x14ac:dyDescent="0.35">
      <c r="A22" s="4" t="s">
        <v>104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12350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30">
        <f>SUM(Table5[[#This Row],[150 | 70]:[170 | 70]])</f>
        <v>12350</v>
      </c>
    </row>
    <row r="23" spans="1:14" x14ac:dyDescent="0.35">
      <c r="A23" s="4" t="s">
        <v>106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2572.7959999999998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30">
        <f>SUM(Table5[[#This Row],[150 | 70]:[170 | 70]])</f>
        <v>2572.7959999999998</v>
      </c>
    </row>
    <row r="24" spans="1:14" x14ac:dyDescent="0.35">
      <c r="A24" s="4" t="s">
        <v>109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2500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30">
        <f>SUM(Table5[[#This Row],[150 | 70]:[170 | 70]])</f>
        <v>2500</v>
      </c>
    </row>
    <row r="25" spans="1:14" x14ac:dyDescent="0.35">
      <c r="A25" s="4" t="s">
        <v>123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7665</v>
      </c>
      <c r="I25" s="23">
        <v>0</v>
      </c>
      <c r="J25" s="23">
        <v>887.88</v>
      </c>
      <c r="K25" s="23">
        <v>0</v>
      </c>
      <c r="L25" s="23">
        <v>0</v>
      </c>
      <c r="M25" s="23">
        <v>0</v>
      </c>
      <c r="N25" s="30">
        <f>SUM(Table5[[#This Row],[150 | 70]:[170 | 70]])</f>
        <v>8552.8799999999992</v>
      </c>
    </row>
    <row r="26" spans="1:14" x14ac:dyDescent="0.35">
      <c r="A26" s="4" t="s">
        <v>124</v>
      </c>
      <c r="B26" s="23">
        <v>2200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30">
        <f>SUM(Table5[[#This Row],[150 | 70]:[170 | 70]])</f>
        <v>2200</v>
      </c>
    </row>
    <row r="27" spans="1:14" x14ac:dyDescent="0.35">
      <c r="A27" s="4" t="s">
        <v>125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-132.59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30">
        <f>SUM(Table5[[#This Row],[150 | 70]:[170 | 70]])</f>
        <v>-132.59</v>
      </c>
    </row>
    <row r="28" spans="1:14" x14ac:dyDescent="0.35">
      <c r="A28" s="4" t="s">
        <v>127</v>
      </c>
      <c r="B28" s="23">
        <v>0</v>
      </c>
      <c r="C28" s="23">
        <v>1311.9469999999999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30">
        <f>SUM(Table5[[#This Row],[150 | 70]:[170 | 70]])</f>
        <v>1311.9469999999999</v>
      </c>
    </row>
    <row r="29" spans="1:14" x14ac:dyDescent="0.35">
      <c r="A29" s="4" t="s">
        <v>130</v>
      </c>
      <c r="B29" s="23">
        <v>0</v>
      </c>
      <c r="C29" s="23">
        <v>11977.248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30">
        <f>SUM(Table5[[#This Row],[150 | 70]:[170 | 70]])</f>
        <v>11977.248</v>
      </c>
    </row>
    <row r="30" spans="1:14" x14ac:dyDescent="0.35">
      <c r="A30" s="4" t="s">
        <v>132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5000</v>
      </c>
      <c r="J30" s="23">
        <v>0</v>
      </c>
      <c r="K30" s="23">
        <v>0</v>
      </c>
      <c r="L30" s="23">
        <v>0</v>
      </c>
      <c r="M30" s="23">
        <v>0</v>
      </c>
      <c r="N30" s="30">
        <f>SUM(Table5[[#This Row],[150 | 70]:[170 | 70]])</f>
        <v>5000</v>
      </c>
    </row>
    <row r="31" spans="1:14" x14ac:dyDescent="0.35">
      <c r="A31" s="4" t="s">
        <v>142</v>
      </c>
      <c r="B31" s="23">
        <v>0</v>
      </c>
      <c r="C31" s="23">
        <v>0</v>
      </c>
      <c r="D31" s="23">
        <v>1056.703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30">
        <f>SUM(Table5[[#This Row],[150 | 70]:[170 | 70]])</f>
        <v>1056.703</v>
      </c>
    </row>
    <row r="32" spans="1:14" x14ac:dyDescent="0.35">
      <c r="A32" s="4" t="s">
        <v>151</v>
      </c>
      <c r="B32" s="23">
        <v>0</v>
      </c>
      <c r="C32" s="23">
        <v>0</v>
      </c>
      <c r="D32" s="23">
        <v>0</v>
      </c>
      <c r="E32" s="23">
        <v>2000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30">
        <f>SUM(Table5[[#This Row],[150 | 70]:[170 | 70]])</f>
        <v>2000</v>
      </c>
    </row>
    <row r="33" spans="1:14" ht="29" x14ac:dyDescent="0.35">
      <c r="A33" s="4" t="s">
        <v>157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540.83518000000004</v>
      </c>
      <c r="M33" s="23">
        <v>0</v>
      </c>
      <c r="N33" s="30">
        <f>SUM(Table5[[#This Row],[150 | 70]:[170 | 70]])</f>
        <v>540.83518000000004</v>
      </c>
    </row>
    <row r="34" spans="1:14" x14ac:dyDescent="0.35">
      <c r="A34" s="4" t="s">
        <v>162</v>
      </c>
      <c r="B34" s="23">
        <v>0</v>
      </c>
      <c r="C34" s="23">
        <v>0</v>
      </c>
      <c r="D34" s="23">
        <v>0</v>
      </c>
      <c r="E34" s="23">
        <v>0</v>
      </c>
      <c r="F34" s="23">
        <v>1000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30">
        <f>SUM(Table5[[#This Row],[150 | 70]:[170 | 70]])</f>
        <v>1000</v>
      </c>
    </row>
    <row r="35" spans="1:14" x14ac:dyDescent="0.35">
      <c r="A35" s="5" t="s">
        <v>166</v>
      </c>
      <c r="B35" s="23">
        <v>0</v>
      </c>
      <c r="C35" s="23">
        <v>3250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30">
        <f>SUM(Table5[[#This Row],[150 | 70]:[170 | 70]])</f>
        <v>3250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2"/>
  <sheetViews>
    <sheetView zoomScale="77" zoomScaleNormal="120" workbookViewId="0">
      <pane xSplit="1" ySplit="1" topLeftCell="B2" activePane="bottomRight" state="frozen"/>
      <selection pane="topRight"/>
      <selection pane="bottomLeft"/>
      <selection pane="bottomRight" activeCell="A33" sqref="A33"/>
    </sheetView>
  </sheetViews>
  <sheetFormatPr defaultRowHeight="14.5" x14ac:dyDescent="0.35"/>
  <cols>
    <col min="1" max="1" width="50" style="6" customWidth="1"/>
    <col min="2" max="13" width="10" customWidth="1"/>
  </cols>
  <sheetData>
    <row r="1" spans="1:14" x14ac:dyDescent="0.35">
      <c r="A1" s="3" t="s">
        <v>1</v>
      </c>
      <c r="B1" s="1" t="s">
        <v>184</v>
      </c>
      <c r="C1" s="1" t="s">
        <v>239</v>
      </c>
      <c r="D1" s="1" t="s">
        <v>240</v>
      </c>
      <c r="E1" s="1" t="s">
        <v>230</v>
      </c>
      <c r="F1" s="1" t="s">
        <v>241</v>
      </c>
      <c r="G1" s="1" t="s">
        <v>242</v>
      </c>
      <c r="H1" s="1" t="s">
        <v>243</v>
      </c>
      <c r="I1" s="1" t="s">
        <v>244</v>
      </c>
      <c r="J1" s="1" t="s">
        <v>245</v>
      </c>
      <c r="K1" s="1" t="s">
        <v>246</v>
      </c>
      <c r="L1" s="1" t="s">
        <v>205</v>
      </c>
      <c r="M1" s="2" t="s">
        <v>248</v>
      </c>
      <c r="N1" s="28" t="s">
        <v>172</v>
      </c>
    </row>
    <row r="2" spans="1:14" x14ac:dyDescent="0.35">
      <c r="A2" s="4" t="s">
        <v>19</v>
      </c>
      <c r="B2" s="23">
        <v>0</v>
      </c>
      <c r="C2" s="23">
        <v>0</v>
      </c>
      <c r="D2" s="23">
        <v>2000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9">
        <f t="shared" ref="N2:N32" si="0">SUM(B2:M2)</f>
        <v>2000</v>
      </c>
    </row>
    <row r="3" spans="1:14" x14ac:dyDescent="0.35">
      <c r="A3" s="4" t="s">
        <v>21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13440</v>
      </c>
      <c r="N3" s="30">
        <f t="shared" si="0"/>
        <v>13440</v>
      </c>
    </row>
    <row r="4" spans="1:14" x14ac:dyDescent="0.35">
      <c r="A4" s="4" t="s">
        <v>25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20447</v>
      </c>
      <c r="J4" s="23">
        <v>0</v>
      </c>
      <c r="K4" s="23">
        <v>0</v>
      </c>
      <c r="L4" s="23">
        <v>0</v>
      </c>
      <c r="M4" s="23">
        <v>0</v>
      </c>
      <c r="N4" s="30">
        <f t="shared" si="0"/>
        <v>20447</v>
      </c>
    </row>
    <row r="5" spans="1:14" x14ac:dyDescent="0.35">
      <c r="A5" s="4" t="s">
        <v>26</v>
      </c>
      <c r="B5" s="23">
        <v>0</v>
      </c>
      <c r="C5" s="23">
        <v>2000</v>
      </c>
      <c r="D5" s="23">
        <v>2000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30">
        <f t="shared" si="0"/>
        <v>4000</v>
      </c>
    </row>
    <row r="6" spans="1:14" x14ac:dyDescent="0.35">
      <c r="A6" s="4" t="s">
        <v>27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1300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30">
        <f t="shared" si="0"/>
        <v>1300</v>
      </c>
    </row>
    <row r="7" spans="1:14" x14ac:dyDescent="0.35">
      <c r="A7" s="4" t="s">
        <v>30</v>
      </c>
      <c r="B7" s="23">
        <v>0</v>
      </c>
      <c r="C7" s="23">
        <v>4116.0419999999986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30">
        <f t="shared" si="0"/>
        <v>4116.0419999999986</v>
      </c>
    </row>
    <row r="8" spans="1:14" x14ac:dyDescent="0.35">
      <c r="A8" s="4" t="s">
        <v>38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3300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30">
        <f t="shared" si="0"/>
        <v>3300</v>
      </c>
    </row>
    <row r="9" spans="1:14" x14ac:dyDescent="0.35">
      <c r="A9" s="4" t="s">
        <v>45</v>
      </c>
      <c r="B9" s="23">
        <v>0</v>
      </c>
      <c r="C9" s="23">
        <v>544.827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30">
        <f t="shared" si="0"/>
        <v>544.827</v>
      </c>
    </row>
    <row r="10" spans="1:14" x14ac:dyDescent="0.35">
      <c r="A10" s="4" t="s">
        <v>48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9200</v>
      </c>
      <c r="K10" s="23">
        <v>0</v>
      </c>
      <c r="L10" s="23">
        <v>0</v>
      </c>
      <c r="M10" s="23">
        <v>6000</v>
      </c>
      <c r="N10" s="30">
        <f t="shared" si="0"/>
        <v>15200</v>
      </c>
    </row>
    <row r="11" spans="1:14" x14ac:dyDescent="0.35">
      <c r="A11" s="4" t="s">
        <v>56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933</v>
      </c>
      <c r="J11" s="23">
        <v>0</v>
      </c>
      <c r="K11" s="23">
        <v>0</v>
      </c>
      <c r="L11" s="23">
        <v>0</v>
      </c>
      <c r="M11" s="23">
        <v>0</v>
      </c>
      <c r="N11" s="30">
        <f t="shared" si="0"/>
        <v>933</v>
      </c>
    </row>
    <row r="12" spans="1:14" x14ac:dyDescent="0.35">
      <c r="A12" s="4" t="s">
        <v>58</v>
      </c>
      <c r="B12" s="23">
        <v>0</v>
      </c>
      <c r="C12" s="23">
        <v>4788.6980000000003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30">
        <f t="shared" si="0"/>
        <v>4788.6980000000003</v>
      </c>
    </row>
    <row r="13" spans="1:14" x14ac:dyDescent="0.35">
      <c r="A13" s="4" t="s">
        <v>72</v>
      </c>
      <c r="B13" s="23">
        <v>0</v>
      </c>
      <c r="C13" s="23">
        <v>0</v>
      </c>
      <c r="D13" s="23">
        <v>2187.7184000000002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30">
        <f t="shared" si="0"/>
        <v>2187.7184000000002</v>
      </c>
    </row>
    <row r="14" spans="1:14" x14ac:dyDescent="0.35">
      <c r="A14" s="4" t="s">
        <v>75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7411.2889999999998</v>
      </c>
      <c r="N14" s="30">
        <f t="shared" si="0"/>
        <v>7411.2889999999998</v>
      </c>
    </row>
    <row r="15" spans="1:14" x14ac:dyDescent="0.35">
      <c r="A15" s="4" t="s">
        <v>79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14000</v>
      </c>
      <c r="M15" s="23">
        <v>0</v>
      </c>
      <c r="N15" s="30">
        <f t="shared" si="0"/>
        <v>14000</v>
      </c>
    </row>
    <row r="16" spans="1:14" x14ac:dyDescent="0.35">
      <c r="A16" s="4" t="s">
        <v>85</v>
      </c>
      <c r="B16" s="23">
        <v>0</v>
      </c>
      <c r="C16" s="23">
        <v>7000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30">
        <f t="shared" si="0"/>
        <v>7000</v>
      </c>
    </row>
    <row r="17" spans="1:14" x14ac:dyDescent="0.35">
      <c r="A17" s="4" t="s">
        <v>86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1180.7545500000001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30">
        <f t="shared" si="0"/>
        <v>1180.7545500000001</v>
      </c>
    </row>
    <row r="18" spans="1:14" x14ac:dyDescent="0.35">
      <c r="A18" s="4" t="s">
        <v>93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4172.3999999999996</v>
      </c>
      <c r="N18" s="30">
        <f t="shared" si="0"/>
        <v>4172.3999999999996</v>
      </c>
    </row>
    <row r="19" spans="1:14" x14ac:dyDescent="0.35">
      <c r="A19" s="4" t="s">
        <v>103</v>
      </c>
      <c r="B19" s="23">
        <v>0</v>
      </c>
      <c r="C19" s="23">
        <v>0</v>
      </c>
      <c r="D19" s="23">
        <v>1880.3120100000001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33488.597999999998</v>
      </c>
      <c r="K19" s="23">
        <v>0</v>
      </c>
      <c r="L19" s="23">
        <v>0</v>
      </c>
      <c r="M19" s="23">
        <v>0</v>
      </c>
      <c r="N19" s="30">
        <f t="shared" si="0"/>
        <v>35368.91001</v>
      </c>
    </row>
    <row r="20" spans="1:14" x14ac:dyDescent="0.35">
      <c r="A20" s="4" t="s">
        <v>104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6600</v>
      </c>
      <c r="J20" s="23">
        <v>0</v>
      </c>
      <c r="K20" s="23">
        <v>0</v>
      </c>
      <c r="L20" s="23">
        <v>0</v>
      </c>
      <c r="M20" s="23">
        <v>0</v>
      </c>
      <c r="N20" s="30">
        <f t="shared" si="0"/>
        <v>6600</v>
      </c>
    </row>
    <row r="21" spans="1:14" x14ac:dyDescent="0.35">
      <c r="A21" s="4" t="s">
        <v>106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2333</v>
      </c>
      <c r="J21" s="23">
        <v>0</v>
      </c>
      <c r="K21" s="23">
        <v>0</v>
      </c>
      <c r="L21" s="23">
        <v>0</v>
      </c>
      <c r="M21" s="23">
        <v>0</v>
      </c>
      <c r="N21" s="30">
        <f t="shared" si="0"/>
        <v>2333</v>
      </c>
    </row>
    <row r="22" spans="1:14" x14ac:dyDescent="0.35">
      <c r="A22" s="4" t="s">
        <v>109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2500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30">
        <f t="shared" si="0"/>
        <v>2500</v>
      </c>
    </row>
    <row r="23" spans="1:14" x14ac:dyDescent="0.35">
      <c r="A23" s="4" t="s">
        <v>123</v>
      </c>
      <c r="B23" s="23">
        <v>0</v>
      </c>
      <c r="C23" s="23">
        <v>0</v>
      </c>
      <c r="D23" s="23">
        <v>0</v>
      </c>
      <c r="E23" s="23">
        <v>1600</v>
      </c>
      <c r="F23" s="23">
        <v>0</v>
      </c>
      <c r="G23" s="23">
        <v>0</v>
      </c>
      <c r="H23" s="23">
        <v>0</v>
      </c>
      <c r="I23" s="23">
        <v>8900</v>
      </c>
      <c r="J23" s="23">
        <v>0</v>
      </c>
      <c r="K23" s="23">
        <v>3000</v>
      </c>
      <c r="L23" s="23">
        <v>0</v>
      </c>
      <c r="M23" s="23">
        <v>0</v>
      </c>
      <c r="N23" s="30">
        <f t="shared" si="0"/>
        <v>13500</v>
      </c>
    </row>
    <row r="24" spans="1:14" x14ac:dyDescent="0.35">
      <c r="A24" s="4" t="s">
        <v>124</v>
      </c>
      <c r="B24" s="23">
        <v>2500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30">
        <f t="shared" si="0"/>
        <v>2500</v>
      </c>
    </row>
    <row r="25" spans="1:14" x14ac:dyDescent="0.35">
      <c r="A25" s="4" t="s">
        <v>127</v>
      </c>
      <c r="B25" s="23">
        <v>0</v>
      </c>
      <c r="C25" s="23">
        <v>1132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30">
        <f t="shared" si="0"/>
        <v>1132</v>
      </c>
    </row>
    <row r="26" spans="1:14" x14ac:dyDescent="0.35">
      <c r="A26" s="4" t="s">
        <v>130</v>
      </c>
      <c r="B26" s="23">
        <v>0</v>
      </c>
      <c r="C26" s="23">
        <v>11402.02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30">
        <f t="shared" si="0"/>
        <v>11402.02</v>
      </c>
    </row>
    <row r="27" spans="1:14" x14ac:dyDescent="0.35">
      <c r="A27" s="4" t="s">
        <v>132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5000</v>
      </c>
      <c r="K27" s="23">
        <v>0</v>
      </c>
      <c r="L27" s="23">
        <v>0</v>
      </c>
      <c r="M27" s="23">
        <v>0</v>
      </c>
      <c r="N27" s="30">
        <f t="shared" si="0"/>
        <v>5000</v>
      </c>
    </row>
    <row r="28" spans="1:14" x14ac:dyDescent="0.35">
      <c r="A28" s="4" t="s">
        <v>139</v>
      </c>
      <c r="B28" s="23">
        <v>0</v>
      </c>
      <c r="C28" s="23">
        <v>0</v>
      </c>
      <c r="D28" s="23">
        <v>1088.6335200000001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30">
        <f t="shared" si="0"/>
        <v>1088.6335200000001</v>
      </c>
    </row>
    <row r="29" spans="1:14" x14ac:dyDescent="0.35">
      <c r="A29" s="4" t="s">
        <v>143</v>
      </c>
      <c r="B29" s="23">
        <v>0</v>
      </c>
      <c r="C29" s="23">
        <v>2000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30">
        <f t="shared" si="0"/>
        <v>2000</v>
      </c>
    </row>
    <row r="30" spans="1:14" x14ac:dyDescent="0.35">
      <c r="A30" s="4" t="s">
        <v>151</v>
      </c>
      <c r="B30" s="23">
        <v>0</v>
      </c>
      <c r="C30" s="23">
        <v>0</v>
      </c>
      <c r="D30" s="23">
        <v>0</v>
      </c>
      <c r="E30" s="23">
        <v>0</v>
      </c>
      <c r="F30" s="23">
        <v>2000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30">
        <f t="shared" si="0"/>
        <v>2000</v>
      </c>
    </row>
    <row r="31" spans="1:14" x14ac:dyDescent="0.35">
      <c r="A31" s="4" t="s">
        <v>162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2500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30">
        <f t="shared" si="0"/>
        <v>2500</v>
      </c>
    </row>
    <row r="32" spans="1:14" x14ac:dyDescent="0.35">
      <c r="A32" s="5" t="s">
        <v>166</v>
      </c>
      <c r="B32" s="23">
        <v>0</v>
      </c>
      <c r="C32" s="23">
        <v>1900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31">
        <f t="shared" si="0"/>
        <v>1900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47"/>
  <sheetViews>
    <sheetView zoomScale="56" zoomScaleNormal="120" workbookViewId="0">
      <pane xSplit="1" ySplit="1" topLeftCell="B2" activePane="bottomRight" state="frozen"/>
      <selection pane="topRight"/>
      <selection pane="bottomLeft"/>
      <selection pane="bottomRight" activeCell="C2" sqref="C2"/>
    </sheetView>
  </sheetViews>
  <sheetFormatPr defaultRowHeight="14.5" x14ac:dyDescent="0.35"/>
  <cols>
    <col min="1" max="1" width="50" style="6" customWidth="1"/>
    <col min="2" max="18" width="10" customWidth="1"/>
  </cols>
  <sheetData>
    <row r="1" spans="1:19" x14ac:dyDescent="0.35">
      <c r="A1" s="3" t="s">
        <v>1</v>
      </c>
      <c r="B1" s="1" t="s">
        <v>184</v>
      </c>
      <c r="C1" s="1" t="s">
        <v>239</v>
      </c>
      <c r="D1" s="1" t="s">
        <v>240</v>
      </c>
      <c r="E1" s="1" t="s">
        <v>230</v>
      </c>
      <c r="F1" s="1" t="s">
        <v>241</v>
      </c>
      <c r="G1" s="1" t="s">
        <v>242</v>
      </c>
      <c r="H1" s="1" t="s">
        <v>250</v>
      </c>
      <c r="I1" s="1" t="s">
        <v>243</v>
      </c>
      <c r="J1" s="1" t="s">
        <v>244</v>
      </c>
      <c r="K1" s="1" t="s">
        <v>251</v>
      </c>
      <c r="L1" s="1" t="s">
        <v>245</v>
      </c>
      <c r="M1" s="1" t="s">
        <v>246</v>
      </c>
      <c r="N1" s="1" t="s">
        <v>205</v>
      </c>
      <c r="O1" s="1" t="s">
        <v>248</v>
      </c>
      <c r="P1" s="1" t="s">
        <v>207</v>
      </c>
      <c r="Q1" s="1" t="s">
        <v>208</v>
      </c>
      <c r="R1" s="2" t="s">
        <v>249</v>
      </c>
      <c r="S1" s="28" t="s">
        <v>172</v>
      </c>
    </row>
    <row r="2" spans="1:19" x14ac:dyDescent="0.35">
      <c r="A2" s="4" t="s">
        <v>6</v>
      </c>
      <c r="B2" s="23">
        <v>0</v>
      </c>
      <c r="C2" s="23">
        <v>-86.252269999999996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9">
        <f t="shared" ref="S2:S47" si="0">SUM(B2:R2)</f>
        <v>-86.252269999999996</v>
      </c>
    </row>
    <row r="3" spans="1:19" x14ac:dyDescent="0.35">
      <c r="A3" s="4" t="s">
        <v>7</v>
      </c>
      <c r="B3" s="23">
        <v>0</v>
      </c>
      <c r="C3" s="23">
        <v>1000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30">
        <f t="shared" si="0"/>
        <v>1000</v>
      </c>
    </row>
    <row r="4" spans="1:19" x14ac:dyDescent="0.35">
      <c r="A4" s="4" t="s">
        <v>14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3500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30">
        <f t="shared" si="0"/>
        <v>3500</v>
      </c>
    </row>
    <row r="5" spans="1:19" x14ac:dyDescent="0.35">
      <c r="A5" s="4" t="s">
        <v>15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1175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30">
        <f t="shared" si="0"/>
        <v>1175</v>
      </c>
    </row>
    <row r="6" spans="1:19" x14ac:dyDescent="0.35">
      <c r="A6" s="4" t="s">
        <v>19</v>
      </c>
      <c r="B6" s="23">
        <v>0</v>
      </c>
      <c r="C6" s="23">
        <v>0</v>
      </c>
      <c r="D6" s="23">
        <v>2000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2300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30">
        <f t="shared" si="0"/>
        <v>4300</v>
      </c>
    </row>
    <row r="7" spans="1:19" x14ac:dyDescent="0.35">
      <c r="A7" s="4" t="s">
        <v>21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9000</v>
      </c>
      <c r="P7" s="23">
        <v>0</v>
      </c>
      <c r="Q7" s="23">
        <v>0</v>
      </c>
      <c r="R7" s="23">
        <v>0</v>
      </c>
      <c r="S7" s="30">
        <f t="shared" si="0"/>
        <v>9000</v>
      </c>
    </row>
    <row r="8" spans="1:19" x14ac:dyDescent="0.35">
      <c r="A8" s="4" t="s">
        <v>25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18926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30">
        <f t="shared" si="0"/>
        <v>18926</v>
      </c>
    </row>
    <row r="9" spans="1:19" x14ac:dyDescent="0.35">
      <c r="A9" s="4" t="s">
        <v>26</v>
      </c>
      <c r="B9" s="23">
        <v>0</v>
      </c>
      <c r="C9" s="23">
        <v>1500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30">
        <f t="shared" si="0"/>
        <v>1500</v>
      </c>
    </row>
    <row r="10" spans="1:19" x14ac:dyDescent="0.35">
      <c r="A10" s="4" t="s">
        <v>27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1700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30">
        <f t="shared" si="0"/>
        <v>1700</v>
      </c>
    </row>
    <row r="11" spans="1:19" x14ac:dyDescent="0.35">
      <c r="A11" s="4" t="s">
        <v>30</v>
      </c>
      <c r="B11" s="23">
        <v>0</v>
      </c>
      <c r="C11" s="23">
        <v>842.25900000000001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30">
        <f t="shared" si="0"/>
        <v>842.25900000000001</v>
      </c>
    </row>
    <row r="12" spans="1:19" x14ac:dyDescent="0.35">
      <c r="A12" s="4" t="s">
        <v>38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1500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30">
        <f t="shared" si="0"/>
        <v>1500</v>
      </c>
    </row>
    <row r="13" spans="1:19" x14ac:dyDescent="0.35">
      <c r="A13" s="4" t="s">
        <v>42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2678.3944999999999</v>
      </c>
      <c r="P13" s="23">
        <v>0</v>
      </c>
      <c r="Q13" s="23">
        <v>0</v>
      </c>
      <c r="R13" s="23">
        <v>0</v>
      </c>
      <c r="S13" s="30">
        <f t="shared" si="0"/>
        <v>2678.3944999999999</v>
      </c>
    </row>
    <row r="14" spans="1:19" x14ac:dyDescent="0.35">
      <c r="A14" s="4" t="s">
        <v>48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6000</v>
      </c>
      <c r="P14" s="23">
        <v>0</v>
      </c>
      <c r="Q14" s="23">
        <v>0</v>
      </c>
      <c r="R14" s="23">
        <v>0</v>
      </c>
      <c r="S14" s="30">
        <f t="shared" si="0"/>
        <v>6000</v>
      </c>
    </row>
    <row r="15" spans="1:19" x14ac:dyDescent="0.35">
      <c r="A15" s="4" t="s">
        <v>50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-23.894939999999998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30">
        <f t="shared" si="0"/>
        <v>-23.894939999999998</v>
      </c>
    </row>
    <row r="16" spans="1:19" x14ac:dyDescent="0.35">
      <c r="A16" s="4" t="s">
        <v>55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228.80887000000001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30">
        <f t="shared" si="0"/>
        <v>228.80887000000001</v>
      </c>
    </row>
    <row r="17" spans="1:19" x14ac:dyDescent="0.35">
      <c r="A17" s="4" t="s">
        <v>56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1067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30">
        <f t="shared" si="0"/>
        <v>1067</v>
      </c>
    </row>
    <row r="18" spans="1:19" x14ac:dyDescent="0.35">
      <c r="A18" s="4" t="s">
        <v>58</v>
      </c>
      <c r="B18" s="23">
        <v>0</v>
      </c>
      <c r="C18" s="23">
        <v>4767.5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30">
        <f t="shared" si="0"/>
        <v>4767.5</v>
      </c>
    </row>
    <row r="19" spans="1:19" x14ac:dyDescent="0.35">
      <c r="A19" s="4" t="s">
        <v>62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3185.7420000000002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30">
        <f t="shared" si="0"/>
        <v>3185.7420000000002</v>
      </c>
    </row>
    <row r="20" spans="1:19" x14ac:dyDescent="0.35">
      <c r="A20" s="4" t="s">
        <v>67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1000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30">
        <f t="shared" si="0"/>
        <v>1000</v>
      </c>
    </row>
    <row r="21" spans="1:19" x14ac:dyDescent="0.35">
      <c r="A21" s="4" t="s">
        <v>75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5000</v>
      </c>
      <c r="S21" s="30">
        <f t="shared" si="0"/>
        <v>5000</v>
      </c>
    </row>
    <row r="22" spans="1:19" x14ac:dyDescent="0.35">
      <c r="A22" s="4" t="s">
        <v>79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21000</v>
      </c>
      <c r="O22" s="23">
        <v>0</v>
      </c>
      <c r="P22" s="23">
        <v>0</v>
      </c>
      <c r="Q22" s="23">
        <v>12000</v>
      </c>
      <c r="R22" s="23">
        <v>0</v>
      </c>
      <c r="S22" s="30">
        <f t="shared" si="0"/>
        <v>33000</v>
      </c>
    </row>
    <row r="23" spans="1:19" x14ac:dyDescent="0.35">
      <c r="A23" s="4" t="s">
        <v>85</v>
      </c>
      <c r="B23" s="23">
        <v>0</v>
      </c>
      <c r="C23" s="23">
        <v>10650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30">
        <f t="shared" si="0"/>
        <v>10650</v>
      </c>
    </row>
    <row r="24" spans="1:19" x14ac:dyDescent="0.35">
      <c r="A24" s="4" t="s">
        <v>86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819.245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30">
        <f t="shared" si="0"/>
        <v>819.245</v>
      </c>
    </row>
    <row r="25" spans="1:19" x14ac:dyDescent="0.35">
      <c r="A25" s="4" t="s">
        <v>93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12365.625</v>
      </c>
      <c r="P25" s="23">
        <v>0</v>
      </c>
      <c r="Q25" s="23">
        <v>0</v>
      </c>
      <c r="R25" s="23">
        <v>0</v>
      </c>
      <c r="S25" s="30">
        <f t="shared" si="0"/>
        <v>12365.625</v>
      </c>
    </row>
    <row r="26" spans="1:19" x14ac:dyDescent="0.35">
      <c r="A26" s="4" t="s">
        <v>103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33704.64935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30">
        <f t="shared" si="0"/>
        <v>33704.64935</v>
      </c>
    </row>
    <row r="27" spans="1:19" x14ac:dyDescent="0.35">
      <c r="A27" s="4" t="s">
        <v>104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16050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30">
        <f t="shared" si="0"/>
        <v>16050</v>
      </c>
    </row>
    <row r="28" spans="1:19" x14ac:dyDescent="0.35">
      <c r="A28" s="4" t="s">
        <v>106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2645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30">
        <f t="shared" si="0"/>
        <v>2645</v>
      </c>
    </row>
    <row r="29" spans="1:19" x14ac:dyDescent="0.35">
      <c r="A29" s="4" t="s">
        <v>109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2500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30">
        <f t="shared" si="0"/>
        <v>2500</v>
      </c>
    </row>
    <row r="30" spans="1:19" x14ac:dyDescent="0.35">
      <c r="A30" s="4" t="s">
        <v>123</v>
      </c>
      <c r="B30" s="23">
        <v>0</v>
      </c>
      <c r="C30" s="23">
        <v>0</v>
      </c>
      <c r="D30" s="23">
        <v>2499.9780000000001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9201.8310000000001</v>
      </c>
      <c r="K30" s="23">
        <v>0</v>
      </c>
      <c r="L30" s="23">
        <v>0</v>
      </c>
      <c r="M30" s="23">
        <v>3000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30">
        <f t="shared" si="0"/>
        <v>14701.809000000001</v>
      </c>
    </row>
    <row r="31" spans="1:19" x14ac:dyDescent="0.35">
      <c r="A31" s="4" t="s">
        <v>124</v>
      </c>
      <c r="B31" s="23">
        <v>2500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30">
        <f t="shared" si="0"/>
        <v>2500</v>
      </c>
    </row>
    <row r="32" spans="1:19" x14ac:dyDescent="0.35">
      <c r="A32" s="4" t="s">
        <v>127</v>
      </c>
      <c r="B32" s="23">
        <v>0</v>
      </c>
      <c r="C32" s="23">
        <v>837.54499999999996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30">
        <f t="shared" si="0"/>
        <v>837.54499999999996</v>
      </c>
    </row>
    <row r="33" spans="1:19" x14ac:dyDescent="0.35">
      <c r="A33" s="4" t="s">
        <v>130</v>
      </c>
      <c r="B33" s="23">
        <v>292.27800000000002</v>
      </c>
      <c r="C33" s="23">
        <v>11180.645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30">
        <f t="shared" si="0"/>
        <v>11472.923000000001</v>
      </c>
    </row>
    <row r="34" spans="1:19" x14ac:dyDescent="0.35">
      <c r="A34" s="4" t="s">
        <v>132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6500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30">
        <f t="shared" si="0"/>
        <v>6500</v>
      </c>
    </row>
    <row r="35" spans="1:19" x14ac:dyDescent="0.35">
      <c r="A35" s="4" t="s">
        <v>135</v>
      </c>
      <c r="B35" s="23">
        <v>0</v>
      </c>
      <c r="C35" s="23">
        <v>783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30">
        <f t="shared" si="0"/>
        <v>783</v>
      </c>
    </row>
    <row r="36" spans="1:19" x14ac:dyDescent="0.35">
      <c r="A36" s="4" t="s">
        <v>136</v>
      </c>
      <c r="B36" s="23">
        <v>0</v>
      </c>
      <c r="C36" s="23">
        <v>0</v>
      </c>
      <c r="D36" s="23">
        <v>0</v>
      </c>
      <c r="E36" s="23">
        <v>400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30">
        <f t="shared" si="0"/>
        <v>400</v>
      </c>
    </row>
    <row r="37" spans="1:19" x14ac:dyDescent="0.35">
      <c r="A37" s="4" t="s">
        <v>139</v>
      </c>
      <c r="B37" s="23">
        <v>0</v>
      </c>
      <c r="C37" s="23">
        <v>0</v>
      </c>
      <c r="D37" s="23">
        <v>4780.9440000000004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30">
        <f t="shared" si="0"/>
        <v>4780.9440000000004</v>
      </c>
    </row>
    <row r="38" spans="1:19" x14ac:dyDescent="0.35">
      <c r="A38" s="4" t="s">
        <v>140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1000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30">
        <f t="shared" si="0"/>
        <v>1000</v>
      </c>
    </row>
    <row r="39" spans="1:19" ht="29" x14ac:dyDescent="0.35">
      <c r="A39" s="4" t="s">
        <v>141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5000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30">
        <f t="shared" si="0"/>
        <v>5000</v>
      </c>
    </row>
    <row r="40" spans="1:19" x14ac:dyDescent="0.35">
      <c r="A40" s="4" t="s">
        <v>142</v>
      </c>
      <c r="B40" s="23">
        <v>0</v>
      </c>
      <c r="C40" s="23">
        <v>0</v>
      </c>
      <c r="D40" s="23">
        <v>-13.540710000000001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30">
        <f t="shared" si="0"/>
        <v>-13.540710000000001</v>
      </c>
    </row>
    <row r="41" spans="1:19" x14ac:dyDescent="0.35">
      <c r="A41" s="4" t="s">
        <v>143</v>
      </c>
      <c r="B41" s="23">
        <v>0</v>
      </c>
      <c r="C41" s="23">
        <v>1000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30">
        <f t="shared" si="0"/>
        <v>1000</v>
      </c>
    </row>
    <row r="42" spans="1:19" x14ac:dyDescent="0.35">
      <c r="A42" s="4" t="s">
        <v>151</v>
      </c>
      <c r="B42" s="23">
        <v>0</v>
      </c>
      <c r="C42" s="23">
        <v>0</v>
      </c>
      <c r="D42" s="23">
        <v>0</v>
      </c>
      <c r="E42" s="23">
        <v>0</v>
      </c>
      <c r="F42" s="23">
        <v>2000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30">
        <f t="shared" si="0"/>
        <v>2000</v>
      </c>
    </row>
    <row r="43" spans="1:19" ht="29" x14ac:dyDescent="0.35">
      <c r="A43" s="4" t="s">
        <v>157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604.70600000000002</v>
      </c>
      <c r="P43" s="23">
        <v>0</v>
      </c>
      <c r="Q43" s="23">
        <v>0</v>
      </c>
      <c r="R43" s="23">
        <v>0</v>
      </c>
      <c r="S43" s="30">
        <f t="shared" si="0"/>
        <v>604.70600000000002</v>
      </c>
    </row>
    <row r="44" spans="1:19" x14ac:dyDescent="0.35">
      <c r="A44" s="4" t="s">
        <v>158</v>
      </c>
      <c r="B44" s="23">
        <v>0</v>
      </c>
      <c r="C44" s="23">
        <v>2138.951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30">
        <f t="shared" si="0"/>
        <v>2138.951</v>
      </c>
    </row>
    <row r="45" spans="1:19" x14ac:dyDescent="0.35">
      <c r="A45" s="4" t="s">
        <v>162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2500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30">
        <f t="shared" si="0"/>
        <v>2500</v>
      </c>
    </row>
    <row r="46" spans="1:19" x14ac:dyDescent="0.35">
      <c r="A46" s="4" t="s">
        <v>166</v>
      </c>
      <c r="B46" s="23">
        <v>0</v>
      </c>
      <c r="C46" s="23">
        <v>6700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30">
        <f t="shared" si="0"/>
        <v>6700</v>
      </c>
    </row>
    <row r="47" spans="1:19" x14ac:dyDescent="0.35">
      <c r="A47" s="5" t="s">
        <v>169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2025</v>
      </c>
      <c r="Q47" s="23">
        <v>0</v>
      </c>
      <c r="R47" s="23">
        <v>0</v>
      </c>
      <c r="S47" s="31">
        <f t="shared" si="0"/>
        <v>2025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40"/>
  <sheetViews>
    <sheetView zoomScale="72" zoomScaleNormal="130" workbookViewId="0">
      <pane xSplit="1" ySplit="1" topLeftCell="B2" activePane="bottomRight" state="frozen"/>
      <selection pane="topRight"/>
      <selection pane="bottomLeft"/>
      <selection pane="bottomRight" activeCell="T32" sqref="T32"/>
    </sheetView>
  </sheetViews>
  <sheetFormatPr defaultRowHeight="14.5" x14ac:dyDescent="0.35"/>
  <cols>
    <col min="1" max="1" width="50" style="6" customWidth="1"/>
    <col min="2" max="16" width="10" customWidth="1"/>
  </cols>
  <sheetData>
    <row r="1" spans="1:17" x14ac:dyDescent="0.35">
      <c r="A1" s="3" t="s">
        <v>1</v>
      </c>
      <c r="B1" s="1" t="s">
        <v>184</v>
      </c>
      <c r="C1" s="1" t="s">
        <v>239</v>
      </c>
      <c r="D1" s="1" t="s">
        <v>240</v>
      </c>
      <c r="E1" s="1" t="s">
        <v>241</v>
      </c>
      <c r="F1" s="1" t="s">
        <v>242</v>
      </c>
      <c r="G1" s="1" t="s">
        <v>243</v>
      </c>
      <c r="H1" s="1" t="s">
        <v>244</v>
      </c>
      <c r="I1" s="1" t="s">
        <v>251</v>
      </c>
      <c r="J1" s="1" t="s">
        <v>252</v>
      </c>
      <c r="K1" s="1" t="s">
        <v>245</v>
      </c>
      <c r="L1" s="1" t="s">
        <v>246</v>
      </c>
      <c r="M1" s="1" t="s">
        <v>253</v>
      </c>
      <c r="N1" s="1" t="s">
        <v>227</v>
      </c>
      <c r="O1" s="1" t="s">
        <v>207</v>
      </c>
      <c r="P1" s="2" t="s">
        <v>249</v>
      </c>
      <c r="Q1" s="1" t="s">
        <v>172</v>
      </c>
    </row>
    <row r="2" spans="1:17" x14ac:dyDescent="0.35">
      <c r="A2" s="4" t="s">
        <v>7</v>
      </c>
      <c r="B2" s="23">
        <v>0</v>
      </c>
      <c r="C2" s="23">
        <v>1000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9">
        <f>SUM(Table2[[#This Row],[150 | 70]:[170 | 70]])</f>
        <v>1000</v>
      </c>
    </row>
    <row r="3" spans="1:17" x14ac:dyDescent="0.35">
      <c r="A3" s="4" t="s">
        <v>10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275.505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30">
        <f>SUM(Table2[[#This Row],[150 | 70]:[170 | 70]])</f>
        <v>275.505</v>
      </c>
    </row>
    <row r="4" spans="1:17" x14ac:dyDescent="0.35">
      <c r="A4" s="4" t="s">
        <v>15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1300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30">
        <f>SUM(Table2[[#This Row],[150 | 70]:[170 | 70]])</f>
        <v>1300</v>
      </c>
    </row>
    <row r="5" spans="1:17" x14ac:dyDescent="0.35">
      <c r="A5" s="4" t="s">
        <v>17</v>
      </c>
      <c r="B5" s="23">
        <v>0</v>
      </c>
      <c r="C5" s="23">
        <v>4400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30">
        <f>SUM(Table2[[#This Row],[150 | 70]:[170 | 70]])</f>
        <v>4400</v>
      </c>
    </row>
    <row r="6" spans="1:17" x14ac:dyDescent="0.35">
      <c r="A6" s="4" t="s">
        <v>19</v>
      </c>
      <c r="B6" s="23">
        <v>0</v>
      </c>
      <c r="C6" s="23">
        <v>0</v>
      </c>
      <c r="D6" s="23">
        <v>1200</v>
      </c>
      <c r="E6" s="23">
        <v>0</v>
      </c>
      <c r="F6" s="23">
        <v>0</v>
      </c>
      <c r="G6" s="23">
        <v>0</v>
      </c>
      <c r="H6" s="23">
        <v>1000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30">
        <f>SUM(Table2[[#This Row],[150 | 70]:[170 | 70]])</f>
        <v>2200</v>
      </c>
    </row>
    <row r="7" spans="1:17" x14ac:dyDescent="0.35">
      <c r="A7" s="4" t="s">
        <v>21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3960</v>
      </c>
      <c r="N7" s="23">
        <v>0</v>
      </c>
      <c r="O7" s="23">
        <v>0</v>
      </c>
      <c r="P7" s="23">
        <v>0</v>
      </c>
      <c r="Q7" s="30">
        <f>SUM(Table2[[#This Row],[150 | 70]:[170 | 70]])</f>
        <v>3960</v>
      </c>
    </row>
    <row r="8" spans="1:17" x14ac:dyDescent="0.35">
      <c r="A8" s="4" t="s">
        <v>25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20000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30">
        <f>SUM(Table2[[#This Row],[150 | 70]:[170 | 70]])</f>
        <v>20000</v>
      </c>
    </row>
    <row r="9" spans="1:17" x14ac:dyDescent="0.35">
      <c r="A9" s="4" t="s">
        <v>26</v>
      </c>
      <c r="B9" s="23">
        <v>0</v>
      </c>
      <c r="C9" s="23">
        <v>1500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30">
        <f>SUM(Table2[[#This Row],[150 | 70]:[170 | 70]])</f>
        <v>1500</v>
      </c>
    </row>
    <row r="10" spans="1:17" x14ac:dyDescent="0.35">
      <c r="A10" s="4" t="s">
        <v>27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502.40418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30">
        <f>SUM(Table2[[#This Row],[150 | 70]:[170 | 70]])</f>
        <v>502.40418</v>
      </c>
    </row>
    <row r="11" spans="1:17" x14ac:dyDescent="0.35">
      <c r="A11" s="4" t="s">
        <v>30</v>
      </c>
      <c r="B11" s="23">
        <v>0</v>
      </c>
      <c r="C11" s="23">
        <v>1649.17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30">
        <f>SUM(Table2[[#This Row],[150 | 70]:[170 | 70]])</f>
        <v>1649.17</v>
      </c>
    </row>
    <row r="12" spans="1:17" x14ac:dyDescent="0.35">
      <c r="A12" s="4" t="s">
        <v>38</v>
      </c>
      <c r="B12" s="23">
        <v>0</v>
      </c>
      <c r="C12" s="23">
        <v>0</v>
      </c>
      <c r="D12" s="23">
        <v>0</v>
      </c>
      <c r="E12" s="23">
        <v>0</v>
      </c>
      <c r="F12" s="23">
        <v>1500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30">
        <f>SUM(Table2[[#This Row],[150 | 70]:[170 | 70]])</f>
        <v>1500</v>
      </c>
    </row>
    <row r="13" spans="1:17" x14ac:dyDescent="0.35">
      <c r="A13" s="4" t="s">
        <v>42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3252.0167200000001</v>
      </c>
      <c r="O13" s="23">
        <v>0</v>
      </c>
      <c r="P13" s="23">
        <v>0</v>
      </c>
      <c r="Q13" s="30">
        <f>SUM(Table2[[#This Row],[150 | 70]:[170 | 70]])</f>
        <v>3252.0167200000001</v>
      </c>
    </row>
    <row r="14" spans="1:17" x14ac:dyDescent="0.35">
      <c r="A14" s="4" t="s">
        <v>45</v>
      </c>
      <c r="B14" s="23">
        <v>0</v>
      </c>
      <c r="C14" s="23">
        <v>0</v>
      </c>
      <c r="D14" s="23">
        <v>0</v>
      </c>
      <c r="E14" s="23">
        <v>0</v>
      </c>
      <c r="F14" s="23">
        <v>132.85124999999999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30">
        <f>SUM(Table2[[#This Row],[150 | 70]:[170 | 70]])</f>
        <v>132.85124999999999</v>
      </c>
    </row>
    <row r="15" spans="1:17" x14ac:dyDescent="0.35">
      <c r="A15" s="4" t="s">
        <v>48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7684</v>
      </c>
      <c r="L15" s="23">
        <v>0</v>
      </c>
      <c r="M15" s="23">
        <v>6000</v>
      </c>
      <c r="N15" s="23">
        <v>0</v>
      </c>
      <c r="O15" s="23">
        <v>0</v>
      </c>
      <c r="P15" s="23">
        <v>0</v>
      </c>
      <c r="Q15" s="30">
        <f>SUM(Table2[[#This Row],[150 | 70]:[170 | 70]])</f>
        <v>13684</v>
      </c>
    </row>
    <row r="16" spans="1:17" x14ac:dyDescent="0.35">
      <c r="A16" s="4" t="s">
        <v>55</v>
      </c>
      <c r="B16" s="23">
        <v>0</v>
      </c>
      <c r="C16" s="23">
        <v>0</v>
      </c>
      <c r="D16" s="23">
        <v>0</v>
      </c>
      <c r="E16" s="23">
        <v>0</v>
      </c>
      <c r="F16" s="23">
        <v>156.19094000000001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30">
        <f>SUM(Table2[[#This Row],[150 | 70]:[170 | 70]])</f>
        <v>156.19094000000001</v>
      </c>
    </row>
    <row r="17" spans="1:17" x14ac:dyDescent="0.35">
      <c r="A17" s="4" t="s">
        <v>58</v>
      </c>
      <c r="B17" s="23">
        <v>0</v>
      </c>
      <c r="C17" s="23">
        <v>2522.5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30">
        <f>SUM(Table2[[#This Row],[150 | 70]:[170 | 70]])</f>
        <v>2522.5</v>
      </c>
    </row>
    <row r="18" spans="1:17" x14ac:dyDescent="0.35">
      <c r="A18" s="4" t="s">
        <v>67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1994.8810000000001</v>
      </c>
      <c r="M18" s="23">
        <v>0</v>
      </c>
      <c r="N18" s="23">
        <v>0</v>
      </c>
      <c r="O18" s="23">
        <v>0</v>
      </c>
      <c r="P18" s="23">
        <v>0</v>
      </c>
      <c r="Q18" s="30">
        <f>SUM(Table2[[#This Row],[150 | 70]:[170 | 70]])</f>
        <v>1994.8810000000001</v>
      </c>
    </row>
    <row r="19" spans="1:17" x14ac:dyDescent="0.35">
      <c r="A19" s="4" t="s">
        <v>72</v>
      </c>
      <c r="B19" s="23">
        <v>0</v>
      </c>
      <c r="C19" s="23">
        <v>0</v>
      </c>
      <c r="D19" s="23">
        <v>5074.24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30">
        <f>SUM(Table2[[#This Row],[150 | 70]:[170 | 70]])</f>
        <v>5074.24</v>
      </c>
    </row>
    <row r="20" spans="1:17" x14ac:dyDescent="0.35">
      <c r="A20" s="4" t="s">
        <v>75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10000</v>
      </c>
      <c r="Q20" s="30">
        <f>SUM(Table2[[#This Row],[150 | 70]:[170 | 70]])</f>
        <v>10000</v>
      </c>
    </row>
    <row r="21" spans="1:17" x14ac:dyDescent="0.35">
      <c r="A21" s="4" t="s">
        <v>77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3623.5880000000002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30">
        <f>SUM(Table2[[#This Row],[150 | 70]:[170 | 70]])</f>
        <v>3623.5880000000002</v>
      </c>
    </row>
    <row r="22" spans="1:17" x14ac:dyDescent="0.35">
      <c r="A22" s="4" t="s">
        <v>85</v>
      </c>
      <c r="B22" s="23">
        <v>0</v>
      </c>
      <c r="C22" s="23">
        <v>10500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30">
        <f>SUM(Table2[[#This Row],[150 | 70]:[170 | 70]])</f>
        <v>10500</v>
      </c>
    </row>
    <row r="23" spans="1:17" x14ac:dyDescent="0.35">
      <c r="A23" s="4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1928.5376699999999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30">
        <f>SUM(Table2[[#This Row],[150 | 70]:[170 | 70]])</f>
        <v>1928.5376699999999</v>
      </c>
    </row>
    <row r="24" spans="1:17" x14ac:dyDescent="0.35">
      <c r="A24" s="4" t="s">
        <v>93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16381.541999999999</v>
      </c>
      <c r="N24" s="23">
        <v>0</v>
      </c>
      <c r="O24" s="23">
        <v>0</v>
      </c>
      <c r="P24" s="23">
        <v>0</v>
      </c>
      <c r="Q24" s="30">
        <f>SUM(Table2[[#This Row],[150 | 70]:[170 | 70]])</f>
        <v>16381.541999999999</v>
      </c>
    </row>
    <row r="25" spans="1:17" x14ac:dyDescent="0.35">
      <c r="A25" s="4" t="s">
        <v>103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34335.959000000003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30">
        <f>SUM(Table2[[#This Row],[150 | 70]:[170 | 70]])</f>
        <v>34335.959000000003</v>
      </c>
    </row>
    <row r="26" spans="1:17" x14ac:dyDescent="0.35">
      <c r="A26" s="4" t="s">
        <v>104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4700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30">
        <f>SUM(Table2[[#This Row],[150 | 70]:[170 | 70]])</f>
        <v>4700</v>
      </c>
    </row>
    <row r="27" spans="1:17" x14ac:dyDescent="0.35">
      <c r="A27" s="4" t="s">
        <v>109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2500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30">
        <f>SUM(Table2[[#This Row],[150 | 70]:[170 | 70]])</f>
        <v>2500</v>
      </c>
    </row>
    <row r="28" spans="1:17" x14ac:dyDescent="0.35">
      <c r="A28" s="4" t="s">
        <v>123</v>
      </c>
      <c r="B28" s="23">
        <v>0</v>
      </c>
      <c r="C28" s="23">
        <v>0</v>
      </c>
      <c r="D28" s="23">
        <v>2499.875</v>
      </c>
      <c r="E28" s="23">
        <v>0</v>
      </c>
      <c r="F28" s="23">
        <v>0</v>
      </c>
      <c r="G28" s="23">
        <v>0</v>
      </c>
      <c r="H28" s="23">
        <v>7000</v>
      </c>
      <c r="I28" s="23">
        <v>0</v>
      </c>
      <c r="J28" s="23">
        <v>0</v>
      </c>
      <c r="K28" s="23">
        <v>0</v>
      </c>
      <c r="L28" s="23">
        <v>350</v>
      </c>
      <c r="M28" s="23">
        <v>0</v>
      </c>
      <c r="N28" s="23">
        <v>0</v>
      </c>
      <c r="O28" s="23">
        <v>0</v>
      </c>
      <c r="P28" s="23">
        <v>0</v>
      </c>
      <c r="Q28" s="30">
        <f>SUM(Table2[[#This Row],[150 | 70]:[170 | 70]])</f>
        <v>9849.875</v>
      </c>
    </row>
    <row r="29" spans="1:17" x14ac:dyDescent="0.35">
      <c r="A29" s="4" t="s">
        <v>124</v>
      </c>
      <c r="B29" s="23">
        <v>2500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30">
        <f>SUM(Table2[[#This Row],[150 | 70]:[170 | 70]])</f>
        <v>2500</v>
      </c>
    </row>
    <row r="30" spans="1:17" x14ac:dyDescent="0.35">
      <c r="A30" s="4" t="s">
        <v>127</v>
      </c>
      <c r="B30" s="23">
        <v>0</v>
      </c>
      <c r="C30" s="23">
        <v>88.790999999999997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0">
        <f>SUM(Table2[[#This Row],[150 | 70]:[170 | 70]])</f>
        <v>88.790999999999997</v>
      </c>
    </row>
    <row r="31" spans="1:17" x14ac:dyDescent="0.35">
      <c r="A31" s="4" t="s">
        <v>129</v>
      </c>
      <c r="B31" s="23">
        <v>0</v>
      </c>
      <c r="C31" s="23">
        <v>1000</v>
      </c>
      <c r="D31" s="23">
        <v>0</v>
      </c>
      <c r="E31" s="23">
        <v>500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30">
        <f>SUM(Table2[[#This Row],[150 | 70]:[170 | 70]])</f>
        <v>1500</v>
      </c>
    </row>
    <row r="32" spans="1:17" x14ac:dyDescent="0.35">
      <c r="A32" s="4" t="s">
        <v>130</v>
      </c>
      <c r="B32" s="23">
        <v>0</v>
      </c>
      <c r="C32" s="23">
        <v>6519.5910000000003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30">
        <f>SUM(Table2[[#This Row],[150 | 70]:[170 | 70]])</f>
        <v>6519.5910000000003</v>
      </c>
    </row>
    <row r="33" spans="1:17" x14ac:dyDescent="0.35">
      <c r="A33" s="4" t="s">
        <v>132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6485.1342800000002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30">
        <f>SUM(Table2[[#This Row],[150 | 70]:[170 | 70]])</f>
        <v>6485.1342800000002</v>
      </c>
    </row>
    <row r="34" spans="1:17" x14ac:dyDescent="0.35">
      <c r="A34" s="4" t="s">
        <v>139</v>
      </c>
      <c r="B34" s="23">
        <v>0</v>
      </c>
      <c r="C34" s="23">
        <v>0</v>
      </c>
      <c r="D34" s="23">
        <v>2540.5256100000001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30">
        <f>SUM(Table2[[#This Row],[150 | 70]:[170 | 70]])</f>
        <v>2540.5256100000001</v>
      </c>
    </row>
    <row r="35" spans="1:17" x14ac:dyDescent="0.35">
      <c r="A35" s="4" t="s">
        <v>140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965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30">
        <f>SUM(Table2[[#This Row],[150 | 70]:[170 | 70]])</f>
        <v>965</v>
      </c>
    </row>
    <row r="36" spans="1:17" ht="29" x14ac:dyDescent="0.35">
      <c r="A36" s="4" t="s">
        <v>141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5000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30">
        <f>SUM(Table2[[#This Row],[150 | 70]:[170 | 70]])</f>
        <v>5000</v>
      </c>
    </row>
    <row r="37" spans="1:17" x14ac:dyDescent="0.35">
      <c r="A37" s="4" t="s">
        <v>143</v>
      </c>
      <c r="B37" s="23">
        <v>0</v>
      </c>
      <c r="C37" s="23">
        <v>1977.5096000000001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30">
        <f>SUM(Table2[[#This Row],[150 | 70]:[170 | 70]])</f>
        <v>1977.5096000000001</v>
      </c>
    </row>
    <row r="38" spans="1:17" x14ac:dyDescent="0.35">
      <c r="A38" s="4" t="s">
        <v>155</v>
      </c>
      <c r="B38" s="23">
        <v>0</v>
      </c>
      <c r="C38" s="23">
        <v>430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30">
        <f>SUM(Table2[[#This Row],[150 | 70]:[170 | 70]])</f>
        <v>430</v>
      </c>
    </row>
    <row r="39" spans="1:17" x14ac:dyDescent="0.35">
      <c r="A39" s="4" t="s">
        <v>162</v>
      </c>
      <c r="B39" s="23">
        <v>0</v>
      </c>
      <c r="C39" s="23">
        <v>0</v>
      </c>
      <c r="D39" s="23">
        <v>0</v>
      </c>
      <c r="E39" s="23">
        <v>0</v>
      </c>
      <c r="F39" s="23">
        <v>2500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30">
        <f>SUM(Table2[[#This Row],[150 | 70]:[170 | 70]])</f>
        <v>2500</v>
      </c>
    </row>
    <row r="40" spans="1:17" x14ac:dyDescent="0.35">
      <c r="A40" s="5" t="s">
        <v>169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2025</v>
      </c>
      <c r="P40" s="23">
        <v>0</v>
      </c>
      <c r="Q40" s="31">
        <f>SUM(Table2[[#This Row],[150 | 70]:[170 | 70]])</f>
        <v>2025</v>
      </c>
    </row>
  </sheetData>
  <sheetProtection algorithmName="SHA-512" hashValue="CfXpipbjxEEh4J9E6ZA5hVOFkv8pdy2Tzvdn3brwNu1O4emzskVDGAzNQPEhziwwvcXmP/sPLIpJs+AJuCz12w==" saltValue="+AUrGQDR5M0V5qJ5zuXqMA==" spinCount="100000"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05"/>
  <sheetViews>
    <sheetView zoomScale="90" zoomScaleNormal="90" workbookViewId="0">
      <pane ySplit="1" topLeftCell="A2" activePane="bottomLeft" state="frozen"/>
      <selection pane="bottomLeft" activeCell="F25" sqref="F25"/>
    </sheetView>
  </sheetViews>
  <sheetFormatPr defaultColWidth="9.1796875" defaultRowHeight="14.5" x14ac:dyDescent="0.35"/>
  <cols>
    <col min="1" max="1" width="12" style="6" customWidth="1"/>
    <col min="2" max="2" width="32.81640625" style="6" customWidth="1"/>
    <col min="3" max="3" width="10" style="6" customWidth="1"/>
    <col min="4" max="4" width="40" style="6" customWidth="1"/>
    <col min="5" max="16384" width="9.1796875" style="6"/>
  </cols>
  <sheetData>
    <row r="1" spans="1:4" x14ac:dyDescent="0.35">
      <c r="A1" s="13" t="s">
        <v>254</v>
      </c>
      <c r="B1" s="7" t="s">
        <v>255</v>
      </c>
      <c r="C1" s="7" t="s">
        <v>256</v>
      </c>
      <c r="D1" s="8" t="s">
        <v>257</v>
      </c>
    </row>
    <row r="2" spans="1:4" x14ac:dyDescent="0.35">
      <c r="A2" s="4">
        <v>150</v>
      </c>
      <c r="B2" s="9" t="s">
        <v>258</v>
      </c>
      <c r="C2" s="9">
        <v>70</v>
      </c>
      <c r="D2" s="10" t="s">
        <v>259</v>
      </c>
    </row>
    <row r="3" spans="1:4" x14ac:dyDescent="0.35">
      <c r="A3" s="4">
        <v>150</v>
      </c>
      <c r="B3" s="9" t="s">
        <v>260</v>
      </c>
      <c r="C3" s="9">
        <v>70</v>
      </c>
      <c r="D3" s="10" t="s">
        <v>258</v>
      </c>
    </row>
    <row r="4" spans="1:4" x14ac:dyDescent="0.35">
      <c r="A4" s="4">
        <v>150</v>
      </c>
      <c r="B4" s="9" t="s">
        <v>261</v>
      </c>
      <c r="C4" s="9">
        <v>70</v>
      </c>
      <c r="D4" s="10" t="s">
        <v>262</v>
      </c>
    </row>
    <row r="5" spans="1:4" x14ac:dyDescent="0.35">
      <c r="A5" s="4">
        <v>150</v>
      </c>
      <c r="B5" s="9" t="s">
        <v>260</v>
      </c>
      <c r="C5" s="9">
        <v>71</v>
      </c>
      <c r="D5" s="10" t="s">
        <v>263</v>
      </c>
    </row>
    <row r="6" spans="1:4" x14ac:dyDescent="0.35">
      <c r="A6" s="4">
        <v>150</v>
      </c>
      <c r="B6" s="9" t="s">
        <v>258</v>
      </c>
      <c r="C6" s="9">
        <v>72</v>
      </c>
      <c r="D6" s="10" t="s">
        <v>264</v>
      </c>
    </row>
    <row r="7" spans="1:4" x14ac:dyDescent="0.35">
      <c r="A7" s="4">
        <v>150</v>
      </c>
      <c r="B7" s="9" t="s">
        <v>260</v>
      </c>
      <c r="C7" s="9">
        <v>72</v>
      </c>
      <c r="D7" s="10" t="s">
        <v>265</v>
      </c>
    </row>
    <row r="8" spans="1:4" x14ac:dyDescent="0.35">
      <c r="A8" s="4">
        <v>150</v>
      </c>
      <c r="B8" s="9" t="s">
        <v>266</v>
      </c>
      <c r="C8" s="9">
        <v>72</v>
      </c>
      <c r="D8" s="10" t="s">
        <v>264</v>
      </c>
    </row>
    <row r="9" spans="1:4" x14ac:dyDescent="0.35">
      <c r="A9" s="4">
        <v>150</v>
      </c>
      <c r="B9" s="9" t="s">
        <v>260</v>
      </c>
      <c r="C9" s="9">
        <v>73</v>
      </c>
      <c r="D9" s="10" t="s">
        <v>267</v>
      </c>
    </row>
    <row r="10" spans="1:4" x14ac:dyDescent="0.35">
      <c r="A10" s="4">
        <v>150</v>
      </c>
      <c r="B10" s="9" t="s">
        <v>258</v>
      </c>
      <c r="C10" s="9">
        <v>74</v>
      </c>
      <c r="D10" s="10" t="s">
        <v>268</v>
      </c>
    </row>
    <row r="11" spans="1:4" x14ac:dyDescent="0.35">
      <c r="A11" s="4">
        <v>150</v>
      </c>
      <c r="B11" s="9" t="s">
        <v>266</v>
      </c>
      <c r="C11" s="9">
        <v>74</v>
      </c>
      <c r="D11" s="10" t="s">
        <v>268</v>
      </c>
    </row>
    <row r="12" spans="1:4" x14ac:dyDescent="0.35">
      <c r="A12" s="4">
        <v>150</v>
      </c>
      <c r="B12" s="9" t="s">
        <v>258</v>
      </c>
      <c r="C12" s="9">
        <v>78</v>
      </c>
      <c r="D12" s="10" t="s">
        <v>269</v>
      </c>
    </row>
    <row r="13" spans="1:4" x14ac:dyDescent="0.35">
      <c r="A13" s="4">
        <v>151</v>
      </c>
      <c r="B13" s="9" t="s">
        <v>270</v>
      </c>
      <c r="C13" s="9">
        <v>70</v>
      </c>
      <c r="D13" s="10" t="s">
        <v>271</v>
      </c>
    </row>
    <row r="14" spans="1:4" ht="29" x14ac:dyDescent="0.35">
      <c r="A14" s="4">
        <v>151</v>
      </c>
      <c r="B14" s="9" t="s">
        <v>270</v>
      </c>
      <c r="C14" s="9">
        <v>71</v>
      </c>
      <c r="D14" s="10" t="s">
        <v>272</v>
      </c>
    </row>
    <row r="15" spans="1:4" x14ac:dyDescent="0.35">
      <c r="A15" s="4">
        <v>151</v>
      </c>
      <c r="B15" s="9" t="s">
        <v>263</v>
      </c>
      <c r="C15" s="9">
        <v>72</v>
      </c>
      <c r="D15" s="10" t="s">
        <v>273</v>
      </c>
    </row>
    <row r="16" spans="1:4" x14ac:dyDescent="0.35">
      <c r="A16" s="4">
        <v>151</v>
      </c>
      <c r="B16" s="9" t="s">
        <v>263</v>
      </c>
      <c r="C16" s="9">
        <v>72</v>
      </c>
      <c r="D16" s="10" t="s">
        <v>274</v>
      </c>
    </row>
    <row r="17" spans="1:4" ht="29" x14ac:dyDescent="0.35">
      <c r="A17" s="4">
        <v>151</v>
      </c>
      <c r="B17" s="9" t="s">
        <v>270</v>
      </c>
      <c r="C17" s="9">
        <v>72</v>
      </c>
      <c r="D17" s="10" t="s">
        <v>275</v>
      </c>
    </row>
    <row r="18" spans="1:4" x14ac:dyDescent="0.35">
      <c r="A18" s="4">
        <v>151</v>
      </c>
      <c r="B18" s="9" t="s">
        <v>270</v>
      </c>
      <c r="C18" s="9">
        <v>73</v>
      </c>
      <c r="D18" s="10" t="s">
        <v>276</v>
      </c>
    </row>
    <row r="19" spans="1:4" x14ac:dyDescent="0.35">
      <c r="A19" s="4">
        <v>151</v>
      </c>
      <c r="B19" s="9" t="s">
        <v>269</v>
      </c>
      <c r="C19" s="9">
        <v>74</v>
      </c>
      <c r="D19" s="10" t="s">
        <v>277</v>
      </c>
    </row>
    <row r="20" spans="1:4" x14ac:dyDescent="0.35">
      <c r="A20" s="4">
        <v>151</v>
      </c>
      <c r="B20" s="9" t="s">
        <v>269</v>
      </c>
      <c r="C20" s="9">
        <v>75</v>
      </c>
      <c r="D20" s="10" t="s">
        <v>278</v>
      </c>
    </row>
    <row r="21" spans="1:4" x14ac:dyDescent="0.35">
      <c r="A21" s="4">
        <v>151</v>
      </c>
      <c r="B21" s="9" t="s">
        <v>263</v>
      </c>
      <c r="C21" s="9">
        <v>78</v>
      </c>
      <c r="D21" s="10" t="s">
        <v>279</v>
      </c>
    </row>
    <row r="22" spans="1:4" x14ac:dyDescent="0.35">
      <c r="A22" s="4">
        <v>152</v>
      </c>
      <c r="B22" s="9" t="s">
        <v>280</v>
      </c>
      <c r="C22" s="9">
        <v>70</v>
      </c>
      <c r="D22" s="10" t="s">
        <v>281</v>
      </c>
    </row>
    <row r="23" spans="1:4" x14ac:dyDescent="0.35">
      <c r="A23" s="4">
        <v>152</v>
      </c>
      <c r="B23" s="9" t="s">
        <v>279</v>
      </c>
      <c r="C23" s="9">
        <v>74</v>
      </c>
      <c r="D23" s="10" t="s">
        <v>277</v>
      </c>
    </row>
    <row r="24" spans="1:4" x14ac:dyDescent="0.35">
      <c r="A24" s="4">
        <v>152</v>
      </c>
      <c r="B24" s="9" t="s">
        <v>267</v>
      </c>
      <c r="C24" s="9">
        <v>78</v>
      </c>
      <c r="D24" s="10" t="s">
        <v>282</v>
      </c>
    </row>
    <row r="25" spans="1:4" ht="29" x14ac:dyDescent="0.35">
      <c r="A25" s="4">
        <v>152</v>
      </c>
      <c r="B25" s="9" t="s">
        <v>283</v>
      </c>
      <c r="C25" s="9">
        <v>78</v>
      </c>
      <c r="D25" s="10" t="s">
        <v>284</v>
      </c>
    </row>
    <row r="26" spans="1:4" x14ac:dyDescent="0.35">
      <c r="A26" s="4">
        <v>153</v>
      </c>
      <c r="B26" s="9" t="s">
        <v>282</v>
      </c>
      <c r="C26" s="9">
        <v>70</v>
      </c>
      <c r="D26" s="10" t="s">
        <v>285</v>
      </c>
    </row>
    <row r="27" spans="1:4" ht="29" x14ac:dyDescent="0.35">
      <c r="A27" s="4">
        <v>153</v>
      </c>
      <c r="B27" s="9" t="s">
        <v>286</v>
      </c>
      <c r="C27" s="9">
        <v>72</v>
      </c>
      <c r="D27" s="10" t="s">
        <v>287</v>
      </c>
    </row>
    <row r="28" spans="1:4" x14ac:dyDescent="0.35">
      <c r="A28" s="4">
        <v>153</v>
      </c>
      <c r="B28" s="9" t="s">
        <v>282</v>
      </c>
      <c r="C28" s="9">
        <v>75</v>
      </c>
      <c r="D28" s="10" t="s">
        <v>278</v>
      </c>
    </row>
    <row r="29" spans="1:4" x14ac:dyDescent="0.35">
      <c r="A29" s="4">
        <v>153</v>
      </c>
      <c r="B29" s="9" t="s">
        <v>288</v>
      </c>
      <c r="C29" s="9">
        <v>78</v>
      </c>
      <c r="D29" s="10" t="s">
        <v>289</v>
      </c>
    </row>
    <row r="30" spans="1:4" x14ac:dyDescent="0.35">
      <c r="A30" s="4">
        <v>153</v>
      </c>
      <c r="B30" s="9" t="s">
        <v>265</v>
      </c>
      <c r="C30" s="9">
        <v>78</v>
      </c>
      <c r="D30" s="10" t="s">
        <v>290</v>
      </c>
    </row>
    <row r="31" spans="1:4" x14ac:dyDescent="0.35">
      <c r="A31" s="4">
        <v>154</v>
      </c>
      <c r="B31" s="9" t="s">
        <v>291</v>
      </c>
      <c r="C31" s="9">
        <v>70</v>
      </c>
      <c r="D31" s="10" t="s">
        <v>285</v>
      </c>
    </row>
    <row r="32" spans="1:4" ht="29" x14ac:dyDescent="0.35">
      <c r="A32" s="4">
        <v>154</v>
      </c>
      <c r="B32" s="9" t="s">
        <v>292</v>
      </c>
      <c r="C32" s="9">
        <v>71</v>
      </c>
      <c r="D32" s="10" t="s">
        <v>293</v>
      </c>
    </row>
    <row r="33" spans="1:4" ht="29" x14ac:dyDescent="0.35">
      <c r="A33" s="4">
        <v>154</v>
      </c>
      <c r="B33" s="9" t="s">
        <v>292</v>
      </c>
      <c r="C33" s="9">
        <v>72</v>
      </c>
      <c r="D33" s="10" t="s">
        <v>294</v>
      </c>
    </row>
    <row r="34" spans="1:4" ht="29" x14ac:dyDescent="0.35">
      <c r="A34" s="4">
        <v>154</v>
      </c>
      <c r="B34" s="9" t="s">
        <v>292</v>
      </c>
      <c r="C34" s="9">
        <v>72</v>
      </c>
      <c r="D34" s="10" t="s">
        <v>295</v>
      </c>
    </row>
    <row r="35" spans="1:4" x14ac:dyDescent="0.35">
      <c r="A35" s="4">
        <v>154</v>
      </c>
      <c r="B35" s="9" t="s">
        <v>291</v>
      </c>
      <c r="C35" s="9">
        <v>76</v>
      </c>
      <c r="D35" s="10" t="s">
        <v>296</v>
      </c>
    </row>
    <row r="36" spans="1:4" x14ac:dyDescent="0.35">
      <c r="A36" s="4">
        <v>155</v>
      </c>
      <c r="B36" s="9" t="s">
        <v>297</v>
      </c>
      <c r="C36" s="9">
        <v>70</v>
      </c>
      <c r="D36" s="10" t="s">
        <v>297</v>
      </c>
    </row>
    <row r="37" spans="1:4" ht="29" x14ac:dyDescent="0.35">
      <c r="A37" s="4">
        <v>158</v>
      </c>
      <c r="B37" s="9" t="s">
        <v>298</v>
      </c>
      <c r="C37" s="9">
        <v>1</v>
      </c>
      <c r="D37" s="10" t="s">
        <v>299</v>
      </c>
    </row>
    <row r="38" spans="1:4" ht="29" x14ac:dyDescent="0.35">
      <c r="A38" s="4">
        <v>158</v>
      </c>
      <c r="B38" s="9" t="s">
        <v>298</v>
      </c>
      <c r="C38" s="9">
        <v>70</v>
      </c>
      <c r="D38" s="10" t="s">
        <v>300</v>
      </c>
    </row>
    <row r="39" spans="1:4" x14ac:dyDescent="0.35">
      <c r="A39" s="4">
        <v>159</v>
      </c>
      <c r="B39" s="9" t="s">
        <v>301</v>
      </c>
      <c r="C39" s="9">
        <v>70</v>
      </c>
      <c r="D39" s="10" t="s">
        <v>302</v>
      </c>
    </row>
    <row r="40" spans="1:4" x14ac:dyDescent="0.35">
      <c r="A40" s="4">
        <v>159</v>
      </c>
      <c r="B40" s="9" t="s">
        <v>301</v>
      </c>
      <c r="C40" s="9">
        <v>70</v>
      </c>
      <c r="D40" s="10" t="s">
        <v>303</v>
      </c>
    </row>
    <row r="41" spans="1:4" x14ac:dyDescent="0.35">
      <c r="A41" s="4">
        <v>159</v>
      </c>
      <c r="B41" s="9" t="s">
        <v>301</v>
      </c>
      <c r="C41" s="9">
        <v>71</v>
      </c>
      <c r="D41" s="10" t="s">
        <v>304</v>
      </c>
    </row>
    <row r="42" spans="1:4" x14ac:dyDescent="0.35">
      <c r="A42" s="4">
        <v>159</v>
      </c>
      <c r="B42" s="9" t="s">
        <v>301</v>
      </c>
      <c r="C42" s="9">
        <v>72</v>
      </c>
      <c r="D42" s="10" t="s">
        <v>305</v>
      </c>
    </row>
    <row r="43" spans="1:4" x14ac:dyDescent="0.35">
      <c r="A43" s="4">
        <v>159</v>
      </c>
      <c r="B43" s="9" t="s">
        <v>301</v>
      </c>
      <c r="C43" s="9">
        <v>73</v>
      </c>
      <c r="D43" s="10" t="s">
        <v>306</v>
      </c>
    </row>
    <row r="44" spans="1:4" x14ac:dyDescent="0.35">
      <c r="A44" s="4">
        <v>159</v>
      </c>
      <c r="B44" s="9" t="s">
        <v>301</v>
      </c>
      <c r="C44" s="9">
        <v>75</v>
      </c>
      <c r="D44" s="10" t="s">
        <v>307</v>
      </c>
    </row>
    <row r="45" spans="1:4" x14ac:dyDescent="0.35">
      <c r="A45" s="4">
        <v>159</v>
      </c>
      <c r="B45" s="9" t="s">
        <v>301</v>
      </c>
      <c r="C45" s="9">
        <v>76</v>
      </c>
      <c r="D45" s="10" t="s">
        <v>308</v>
      </c>
    </row>
    <row r="46" spans="1:4" x14ac:dyDescent="0.35">
      <c r="A46" s="4">
        <v>159</v>
      </c>
      <c r="B46" s="9" t="s">
        <v>301</v>
      </c>
      <c r="C46" s="9">
        <v>77</v>
      </c>
      <c r="D46" s="10" t="s">
        <v>309</v>
      </c>
    </row>
    <row r="47" spans="1:4" x14ac:dyDescent="0.35">
      <c r="A47" s="4">
        <v>160</v>
      </c>
      <c r="B47" s="9" t="s">
        <v>310</v>
      </c>
      <c r="C47" s="9">
        <v>1</v>
      </c>
      <c r="D47" s="10" t="s">
        <v>299</v>
      </c>
    </row>
    <row r="48" spans="1:4" x14ac:dyDescent="0.35">
      <c r="A48" s="4">
        <v>160</v>
      </c>
      <c r="B48" s="9" t="s">
        <v>310</v>
      </c>
      <c r="C48" s="9">
        <v>50</v>
      </c>
      <c r="D48" s="10" t="s">
        <v>311</v>
      </c>
    </row>
    <row r="49" spans="1:4" x14ac:dyDescent="0.35">
      <c r="A49" s="4">
        <v>160</v>
      </c>
      <c r="B49" s="9" t="s">
        <v>312</v>
      </c>
      <c r="C49" s="9">
        <v>70</v>
      </c>
      <c r="D49" s="10" t="s">
        <v>313</v>
      </c>
    </row>
    <row r="50" spans="1:4" x14ac:dyDescent="0.35">
      <c r="A50" s="4">
        <v>160</v>
      </c>
      <c r="B50" s="9" t="s">
        <v>310</v>
      </c>
      <c r="C50" s="9">
        <v>70</v>
      </c>
      <c r="D50" s="10" t="s">
        <v>314</v>
      </c>
    </row>
    <row r="51" spans="1:4" ht="29" x14ac:dyDescent="0.35">
      <c r="A51" s="4">
        <v>160</v>
      </c>
      <c r="B51" s="9" t="s">
        <v>310</v>
      </c>
      <c r="C51" s="9">
        <v>71</v>
      </c>
      <c r="D51" s="10" t="s">
        <v>315</v>
      </c>
    </row>
    <row r="52" spans="1:4" x14ac:dyDescent="0.35">
      <c r="A52" s="4">
        <v>160</v>
      </c>
      <c r="B52" s="9" t="s">
        <v>310</v>
      </c>
      <c r="C52" s="9">
        <v>73</v>
      </c>
      <c r="D52" s="10" t="s">
        <v>316</v>
      </c>
    </row>
    <row r="53" spans="1:4" ht="29" x14ac:dyDescent="0.35">
      <c r="A53" s="4">
        <v>160</v>
      </c>
      <c r="B53" s="9" t="s">
        <v>310</v>
      </c>
      <c r="C53" s="9">
        <v>75</v>
      </c>
      <c r="D53" s="10" t="s">
        <v>317</v>
      </c>
    </row>
    <row r="54" spans="1:4" x14ac:dyDescent="0.35">
      <c r="A54" s="4">
        <v>160</v>
      </c>
      <c r="B54" s="9" t="s">
        <v>310</v>
      </c>
      <c r="C54" s="9">
        <v>75</v>
      </c>
      <c r="D54" s="10" t="s">
        <v>318</v>
      </c>
    </row>
    <row r="55" spans="1:4" x14ac:dyDescent="0.35">
      <c r="A55" s="4">
        <v>160</v>
      </c>
      <c r="B55" s="9" t="s">
        <v>310</v>
      </c>
      <c r="C55" s="9">
        <v>77</v>
      </c>
      <c r="D55" s="10" t="s">
        <v>319</v>
      </c>
    </row>
    <row r="56" spans="1:4" x14ac:dyDescent="0.35">
      <c r="A56" s="4">
        <v>161</v>
      </c>
      <c r="B56" s="9" t="s">
        <v>320</v>
      </c>
      <c r="C56" s="9">
        <v>70</v>
      </c>
      <c r="D56" s="10" t="s">
        <v>320</v>
      </c>
    </row>
    <row r="57" spans="1:4" x14ac:dyDescent="0.35">
      <c r="A57" s="4">
        <v>161</v>
      </c>
      <c r="B57" s="9" t="s">
        <v>321</v>
      </c>
      <c r="C57" s="9">
        <v>70</v>
      </c>
      <c r="D57" s="10" t="s">
        <v>322</v>
      </c>
    </row>
    <row r="58" spans="1:4" x14ac:dyDescent="0.35">
      <c r="A58" s="4">
        <v>161</v>
      </c>
      <c r="B58" s="9" t="s">
        <v>323</v>
      </c>
      <c r="C58" s="9">
        <v>70</v>
      </c>
      <c r="D58" s="10" t="s">
        <v>324</v>
      </c>
    </row>
    <row r="59" spans="1:4" ht="29" x14ac:dyDescent="0.35">
      <c r="A59" s="4">
        <v>161</v>
      </c>
      <c r="B59" s="9" t="s">
        <v>323</v>
      </c>
      <c r="C59" s="9">
        <v>72</v>
      </c>
      <c r="D59" s="10" t="s">
        <v>325</v>
      </c>
    </row>
    <row r="60" spans="1:4" ht="29" x14ac:dyDescent="0.35">
      <c r="A60" s="4">
        <v>161</v>
      </c>
      <c r="B60" s="9" t="s">
        <v>326</v>
      </c>
      <c r="C60" s="9">
        <v>72</v>
      </c>
      <c r="D60" s="10" t="s">
        <v>325</v>
      </c>
    </row>
    <row r="61" spans="1:4" ht="29" x14ac:dyDescent="0.35">
      <c r="A61" s="4">
        <v>161</v>
      </c>
      <c r="B61" s="9" t="s">
        <v>326</v>
      </c>
      <c r="C61" s="9">
        <v>73</v>
      </c>
      <c r="D61" s="10" t="s">
        <v>327</v>
      </c>
    </row>
    <row r="62" spans="1:4" x14ac:dyDescent="0.35">
      <c r="A62" s="4">
        <v>162</v>
      </c>
      <c r="B62" s="9" t="s">
        <v>328</v>
      </c>
      <c r="C62" s="9">
        <v>70</v>
      </c>
      <c r="D62" s="10" t="s">
        <v>328</v>
      </c>
    </row>
    <row r="63" spans="1:4" x14ac:dyDescent="0.35">
      <c r="A63" s="4">
        <v>163</v>
      </c>
      <c r="B63" s="9" t="s">
        <v>329</v>
      </c>
      <c r="C63" s="9">
        <v>70</v>
      </c>
      <c r="D63" s="10" t="s">
        <v>330</v>
      </c>
    </row>
    <row r="64" spans="1:4" ht="29" x14ac:dyDescent="0.35">
      <c r="A64" s="4">
        <v>163</v>
      </c>
      <c r="B64" s="9" t="s">
        <v>331</v>
      </c>
      <c r="C64" s="9">
        <v>70</v>
      </c>
      <c r="D64" s="10" t="s">
        <v>332</v>
      </c>
    </row>
    <row r="65" spans="1:4" ht="29" x14ac:dyDescent="0.35">
      <c r="A65" s="4">
        <v>163</v>
      </c>
      <c r="B65" s="9" t="s">
        <v>331</v>
      </c>
      <c r="C65" s="9">
        <v>70</v>
      </c>
      <c r="D65" s="10" t="s">
        <v>333</v>
      </c>
    </row>
    <row r="66" spans="1:4" ht="29" x14ac:dyDescent="0.35">
      <c r="A66" s="4">
        <v>163</v>
      </c>
      <c r="B66" s="9" t="s">
        <v>329</v>
      </c>
      <c r="C66" s="9">
        <v>71</v>
      </c>
      <c r="D66" s="10" t="s">
        <v>334</v>
      </c>
    </row>
    <row r="67" spans="1:4" ht="29" x14ac:dyDescent="0.35">
      <c r="A67" s="4">
        <v>163</v>
      </c>
      <c r="B67" s="9" t="s">
        <v>331</v>
      </c>
      <c r="C67" s="9">
        <v>71</v>
      </c>
      <c r="D67" s="10" t="s">
        <v>261</v>
      </c>
    </row>
    <row r="68" spans="1:4" ht="29" x14ac:dyDescent="0.35">
      <c r="A68" s="4">
        <v>163</v>
      </c>
      <c r="B68" s="9" t="s">
        <v>331</v>
      </c>
      <c r="C68" s="9">
        <v>71</v>
      </c>
      <c r="D68" s="10" t="s">
        <v>335</v>
      </c>
    </row>
    <row r="69" spans="1:4" ht="29" x14ac:dyDescent="0.35">
      <c r="A69" s="4">
        <v>163</v>
      </c>
      <c r="B69" s="9" t="s">
        <v>331</v>
      </c>
      <c r="C69" s="9">
        <v>72</v>
      </c>
      <c r="D69" s="10" t="s">
        <v>280</v>
      </c>
    </row>
    <row r="70" spans="1:4" x14ac:dyDescent="0.35">
      <c r="A70" s="4">
        <v>164</v>
      </c>
      <c r="B70" s="9" t="s">
        <v>336</v>
      </c>
      <c r="C70" s="9">
        <v>70</v>
      </c>
      <c r="D70" s="10" t="s">
        <v>337</v>
      </c>
    </row>
    <row r="71" spans="1:4" x14ac:dyDescent="0.35">
      <c r="A71" s="4">
        <v>164</v>
      </c>
      <c r="B71" s="9" t="s">
        <v>338</v>
      </c>
      <c r="C71" s="9">
        <v>70</v>
      </c>
      <c r="D71" s="10" t="s">
        <v>339</v>
      </c>
    </row>
    <row r="72" spans="1:4" ht="29" x14ac:dyDescent="0.35">
      <c r="A72" s="4">
        <v>164</v>
      </c>
      <c r="B72" s="9" t="s">
        <v>336</v>
      </c>
      <c r="C72" s="9">
        <v>71</v>
      </c>
      <c r="D72" s="10" t="s">
        <v>340</v>
      </c>
    </row>
    <row r="73" spans="1:4" x14ac:dyDescent="0.35">
      <c r="A73" s="4">
        <v>164</v>
      </c>
      <c r="B73" s="9" t="s">
        <v>336</v>
      </c>
      <c r="C73" s="9">
        <v>71</v>
      </c>
      <c r="D73" s="10" t="s">
        <v>341</v>
      </c>
    </row>
    <row r="74" spans="1:4" ht="29" x14ac:dyDescent="0.35">
      <c r="A74" s="4">
        <v>164</v>
      </c>
      <c r="B74" s="9" t="s">
        <v>336</v>
      </c>
      <c r="C74" s="9">
        <v>71</v>
      </c>
      <c r="D74" s="10" t="s">
        <v>342</v>
      </c>
    </row>
    <row r="75" spans="1:4" ht="29" x14ac:dyDescent="0.35">
      <c r="A75" s="4">
        <v>164</v>
      </c>
      <c r="B75" s="9" t="s">
        <v>336</v>
      </c>
      <c r="C75" s="9">
        <v>71</v>
      </c>
      <c r="D75" s="10" t="s">
        <v>343</v>
      </c>
    </row>
    <row r="76" spans="1:4" x14ac:dyDescent="0.35">
      <c r="A76" s="4">
        <v>164</v>
      </c>
      <c r="B76" s="9" t="s">
        <v>336</v>
      </c>
      <c r="C76" s="9">
        <v>72</v>
      </c>
      <c r="D76" s="10" t="s">
        <v>344</v>
      </c>
    </row>
    <row r="77" spans="1:4" x14ac:dyDescent="0.35">
      <c r="A77" s="4">
        <v>164</v>
      </c>
      <c r="B77" s="9" t="s">
        <v>336</v>
      </c>
      <c r="C77" s="9">
        <v>72</v>
      </c>
      <c r="D77" s="10" t="s">
        <v>345</v>
      </c>
    </row>
    <row r="78" spans="1:4" x14ac:dyDescent="0.35">
      <c r="A78" s="4">
        <v>164</v>
      </c>
      <c r="B78" s="9" t="s">
        <v>336</v>
      </c>
      <c r="C78" s="9">
        <v>72</v>
      </c>
      <c r="D78" s="10" t="s">
        <v>346</v>
      </c>
    </row>
    <row r="79" spans="1:4" x14ac:dyDescent="0.35">
      <c r="A79" s="4">
        <v>164</v>
      </c>
      <c r="B79" s="9" t="s">
        <v>336</v>
      </c>
      <c r="C79" s="9">
        <v>73</v>
      </c>
      <c r="D79" s="10" t="s">
        <v>347</v>
      </c>
    </row>
    <row r="80" spans="1:4" ht="29" x14ac:dyDescent="0.35">
      <c r="A80" s="4">
        <v>164</v>
      </c>
      <c r="B80" s="9" t="s">
        <v>336</v>
      </c>
      <c r="C80" s="9">
        <v>74</v>
      </c>
      <c r="D80" s="10" t="s">
        <v>348</v>
      </c>
    </row>
    <row r="81" spans="1:4" ht="29" x14ac:dyDescent="0.35">
      <c r="A81" s="4">
        <v>165</v>
      </c>
      <c r="B81" s="9" t="s">
        <v>349</v>
      </c>
      <c r="C81" s="9">
        <v>1</v>
      </c>
      <c r="D81" s="10" t="s">
        <v>299</v>
      </c>
    </row>
    <row r="82" spans="1:4" ht="29" x14ac:dyDescent="0.35">
      <c r="A82" s="4">
        <v>165</v>
      </c>
      <c r="B82" s="9" t="s">
        <v>349</v>
      </c>
      <c r="C82" s="9">
        <v>70</v>
      </c>
      <c r="D82" s="10" t="s">
        <v>350</v>
      </c>
    </row>
    <row r="83" spans="1:4" ht="29" x14ac:dyDescent="0.35">
      <c r="A83" s="4">
        <v>165</v>
      </c>
      <c r="B83" s="9" t="s">
        <v>349</v>
      </c>
      <c r="C83" s="9">
        <v>71</v>
      </c>
      <c r="D83" s="10" t="s">
        <v>351</v>
      </c>
    </row>
    <row r="84" spans="1:4" x14ac:dyDescent="0.35">
      <c r="A84" s="4">
        <v>166</v>
      </c>
      <c r="B84" s="9" t="s">
        <v>352</v>
      </c>
      <c r="C84" s="9">
        <v>71</v>
      </c>
      <c r="D84" s="10" t="s">
        <v>353</v>
      </c>
    </row>
    <row r="85" spans="1:4" x14ac:dyDescent="0.35">
      <c r="A85" s="4">
        <v>166</v>
      </c>
      <c r="B85" s="9" t="s">
        <v>354</v>
      </c>
      <c r="C85" s="9">
        <v>71</v>
      </c>
      <c r="D85" s="10" t="s">
        <v>353</v>
      </c>
    </row>
    <row r="86" spans="1:4" ht="29" x14ac:dyDescent="0.35">
      <c r="A86" s="4">
        <v>166</v>
      </c>
      <c r="B86" s="9" t="s">
        <v>352</v>
      </c>
      <c r="C86" s="9">
        <v>72</v>
      </c>
      <c r="D86" s="10" t="s">
        <v>355</v>
      </c>
    </row>
    <row r="87" spans="1:4" ht="29" x14ac:dyDescent="0.35">
      <c r="A87" s="4">
        <v>166</v>
      </c>
      <c r="B87" s="9" t="s">
        <v>354</v>
      </c>
      <c r="C87" s="9">
        <v>72</v>
      </c>
      <c r="D87" s="10" t="s">
        <v>355</v>
      </c>
    </row>
    <row r="88" spans="1:4" x14ac:dyDescent="0.35">
      <c r="A88" s="4">
        <v>166</v>
      </c>
      <c r="B88" s="9" t="s">
        <v>352</v>
      </c>
      <c r="C88" s="9">
        <v>73</v>
      </c>
      <c r="D88" s="10" t="s">
        <v>356</v>
      </c>
    </row>
    <row r="89" spans="1:4" x14ac:dyDescent="0.35">
      <c r="A89" s="4">
        <v>166</v>
      </c>
      <c r="B89" s="9" t="s">
        <v>357</v>
      </c>
      <c r="C89" s="9">
        <v>74</v>
      </c>
      <c r="D89" s="10" t="s">
        <v>358</v>
      </c>
    </row>
    <row r="90" spans="1:4" x14ac:dyDescent="0.35">
      <c r="A90" s="4">
        <v>166</v>
      </c>
      <c r="B90" s="9" t="s">
        <v>352</v>
      </c>
      <c r="C90" s="9">
        <v>74</v>
      </c>
      <c r="D90" s="10" t="s">
        <v>358</v>
      </c>
    </row>
    <row r="91" spans="1:4" x14ac:dyDescent="0.35">
      <c r="A91" s="4">
        <v>168</v>
      </c>
      <c r="B91" s="9" t="s">
        <v>359</v>
      </c>
      <c r="C91" s="9">
        <v>70</v>
      </c>
      <c r="D91" s="10" t="s">
        <v>359</v>
      </c>
    </row>
    <row r="92" spans="1:4" x14ac:dyDescent="0.35">
      <c r="A92" s="4">
        <v>168</v>
      </c>
      <c r="B92" s="9" t="s">
        <v>360</v>
      </c>
      <c r="C92" s="9">
        <v>70</v>
      </c>
      <c r="D92" s="10" t="s">
        <v>360</v>
      </c>
    </row>
    <row r="93" spans="1:4" x14ac:dyDescent="0.35">
      <c r="A93" s="4">
        <v>169</v>
      </c>
      <c r="B93" s="9" t="s">
        <v>361</v>
      </c>
      <c r="C93" s="9">
        <v>70</v>
      </c>
      <c r="D93" s="10" t="s">
        <v>362</v>
      </c>
    </row>
    <row r="94" spans="1:4" x14ac:dyDescent="0.35">
      <c r="A94" s="4">
        <v>169</v>
      </c>
      <c r="B94" s="9" t="s">
        <v>363</v>
      </c>
      <c r="C94" s="9">
        <v>70</v>
      </c>
      <c r="D94" s="10" t="s">
        <v>364</v>
      </c>
    </row>
    <row r="95" spans="1:4" x14ac:dyDescent="0.35">
      <c r="A95" s="4">
        <v>169</v>
      </c>
      <c r="B95" s="9" t="s">
        <v>361</v>
      </c>
      <c r="C95" s="9">
        <v>73</v>
      </c>
      <c r="D95" s="10" t="s">
        <v>365</v>
      </c>
    </row>
    <row r="96" spans="1:4" x14ac:dyDescent="0.35">
      <c r="A96" s="4">
        <v>170</v>
      </c>
      <c r="B96" s="9" t="s">
        <v>314</v>
      </c>
      <c r="C96" s="9">
        <v>70</v>
      </c>
      <c r="D96" s="10" t="s">
        <v>366</v>
      </c>
    </row>
    <row r="97" spans="1:4" x14ac:dyDescent="0.35">
      <c r="A97" s="4">
        <v>170</v>
      </c>
      <c r="B97" s="9" t="s">
        <v>367</v>
      </c>
      <c r="C97" s="9">
        <v>76</v>
      </c>
      <c r="D97" s="10" t="s">
        <v>368</v>
      </c>
    </row>
    <row r="98" spans="1:4" x14ac:dyDescent="0.35">
      <c r="A98" s="4">
        <v>170</v>
      </c>
      <c r="B98" s="9" t="s">
        <v>367</v>
      </c>
      <c r="C98" s="9">
        <v>76</v>
      </c>
      <c r="D98" s="10" t="s">
        <v>369</v>
      </c>
    </row>
    <row r="99" spans="1:4" ht="29" x14ac:dyDescent="0.35">
      <c r="A99" s="4">
        <v>172</v>
      </c>
      <c r="B99" s="9" t="s">
        <v>370</v>
      </c>
      <c r="C99" s="9">
        <v>70</v>
      </c>
      <c r="D99" s="10" t="s">
        <v>371</v>
      </c>
    </row>
    <row r="100" spans="1:4" ht="29" x14ac:dyDescent="0.35">
      <c r="A100" s="4">
        <v>191</v>
      </c>
      <c r="B100" s="9" t="s">
        <v>372</v>
      </c>
      <c r="C100" s="9">
        <v>70</v>
      </c>
      <c r="D100" s="10" t="s">
        <v>372</v>
      </c>
    </row>
    <row r="101" spans="1:4" x14ac:dyDescent="0.35">
      <c r="A101" s="4">
        <v>192</v>
      </c>
      <c r="B101" s="9" t="s">
        <v>373</v>
      </c>
      <c r="C101" s="9">
        <v>70</v>
      </c>
      <c r="D101" s="10" t="s">
        <v>374</v>
      </c>
    </row>
    <row r="102" spans="1:4" x14ac:dyDescent="0.35">
      <c r="A102" s="4">
        <v>192</v>
      </c>
      <c r="B102" s="9" t="s">
        <v>336</v>
      </c>
      <c r="C102" s="9">
        <v>70</v>
      </c>
      <c r="D102" s="10" t="s">
        <v>375</v>
      </c>
    </row>
    <row r="103" spans="1:4" x14ac:dyDescent="0.35">
      <c r="A103" s="4">
        <v>192</v>
      </c>
      <c r="B103" s="9" t="s">
        <v>373</v>
      </c>
      <c r="C103" s="9">
        <v>71</v>
      </c>
      <c r="D103" s="10" t="s">
        <v>376</v>
      </c>
    </row>
    <row r="104" spans="1:4" ht="29" x14ac:dyDescent="0.35">
      <c r="A104" s="4">
        <v>192</v>
      </c>
      <c r="B104" s="9" t="s">
        <v>336</v>
      </c>
      <c r="C104" s="9">
        <v>71</v>
      </c>
      <c r="D104" s="10" t="s">
        <v>377</v>
      </c>
    </row>
    <row r="105" spans="1:4" x14ac:dyDescent="0.35">
      <c r="A105" s="5">
        <v>192</v>
      </c>
      <c r="B105" s="11" t="s">
        <v>373</v>
      </c>
      <c r="C105" s="11">
        <v>72</v>
      </c>
      <c r="D105" s="12" t="s">
        <v>346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zoomScale="72" zoomScaleNormal="11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796875" defaultRowHeight="14.5" x14ac:dyDescent="0.35"/>
  <cols>
    <col min="1" max="1" width="50" style="20" customWidth="1"/>
    <col min="2" max="11" width="10" style="17" customWidth="1"/>
    <col min="12" max="12" width="12" style="17" customWidth="1"/>
    <col min="13" max="16384" width="9.1796875" style="17"/>
  </cols>
  <sheetData>
    <row r="1" spans="1:12" x14ac:dyDescent="0.35">
      <c r="A1" s="14" t="s">
        <v>1</v>
      </c>
      <c r="B1" s="15" t="s">
        <v>184</v>
      </c>
      <c r="C1" s="15" t="s">
        <v>185</v>
      </c>
      <c r="D1" s="15" t="s">
        <v>186</v>
      </c>
      <c r="E1" s="15" t="s">
        <v>187</v>
      </c>
      <c r="F1" s="15" t="s">
        <v>188</v>
      </c>
      <c r="G1" s="15" t="s">
        <v>189</v>
      </c>
      <c r="H1" s="15" t="s">
        <v>190</v>
      </c>
      <c r="I1" s="15" t="s">
        <v>191</v>
      </c>
      <c r="J1" s="15" t="s">
        <v>192</v>
      </c>
      <c r="K1" s="16" t="s">
        <v>193</v>
      </c>
      <c r="L1" s="21" t="s">
        <v>172</v>
      </c>
    </row>
    <row r="2" spans="1:12" x14ac:dyDescent="0.35">
      <c r="A2" s="18" t="s">
        <v>8</v>
      </c>
      <c r="B2" s="33">
        <v>0</v>
      </c>
      <c r="C2" s="33">
        <v>0</v>
      </c>
      <c r="D2" s="33">
        <v>0</v>
      </c>
      <c r="E2" s="33">
        <v>0</v>
      </c>
      <c r="F2" s="33">
        <v>0</v>
      </c>
      <c r="G2" s="33">
        <v>1425</v>
      </c>
      <c r="H2" s="33">
        <v>0</v>
      </c>
      <c r="I2" s="33">
        <v>0</v>
      </c>
      <c r="J2" s="33">
        <v>0</v>
      </c>
      <c r="K2" s="34">
        <v>0</v>
      </c>
      <c r="L2" s="35">
        <f>SUM(Table1[[#This Row],[150 | 70]:[192 | 71]])</f>
        <v>1425</v>
      </c>
    </row>
    <row r="3" spans="1:12" x14ac:dyDescent="0.35">
      <c r="A3" s="18" t="s">
        <v>26</v>
      </c>
      <c r="B3" s="33">
        <v>0</v>
      </c>
      <c r="C3" s="33">
        <v>0</v>
      </c>
      <c r="D3" s="33">
        <v>0</v>
      </c>
      <c r="E3" s="33">
        <v>0</v>
      </c>
      <c r="F3" s="33">
        <v>0</v>
      </c>
      <c r="G3" s="33">
        <v>0</v>
      </c>
      <c r="H3" s="33">
        <v>0</v>
      </c>
      <c r="I3" s="33">
        <v>1426.79</v>
      </c>
      <c r="J3" s="33">
        <v>0</v>
      </c>
      <c r="K3" s="34">
        <v>0</v>
      </c>
      <c r="L3" s="36">
        <f>SUM(Table1[[#This Row],[150 | 70]:[192 | 71]])</f>
        <v>1426.79</v>
      </c>
    </row>
    <row r="4" spans="1:12" x14ac:dyDescent="0.35">
      <c r="A4" s="18" t="s">
        <v>48</v>
      </c>
      <c r="B4" s="33">
        <v>118.24902</v>
      </c>
      <c r="C4" s="33">
        <v>0</v>
      </c>
      <c r="D4" s="33">
        <v>0</v>
      </c>
      <c r="E4" s="33">
        <v>1350</v>
      </c>
      <c r="F4" s="33">
        <v>0</v>
      </c>
      <c r="G4" s="33">
        <v>7655.9</v>
      </c>
      <c r="H4" s="33">
        <v>1490.0840000000001</v>
      </c>
      <c r="I4" s="33">
        <v>1248.5350000000001</v>
      </c>
      <c r="J4" s="33">
        <v>0</v>
      </c>
      <c r="K4" s="34">
        <v>0</v>
      </c>
      <c r="L4" s="36">
        <f>SUM(Table1[[#This Row],[150 | 70]:[192 | 71]])</f>
        <v>11862.76802</v>
      </c>
    </row>
    <row r="5" spans="1:12" x14ac:dyDescent="0.35">
      <c r="A5" s="18" t="s">
        <v>50</v>
      </c>
      <c r="B5" s="33">
        <v>0</v>
      </c>
      <c r="C5" s="33">
        <v>155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4">
        <v>0</v>
      </c>
      <c r="L5" s="36">
        <f>SUM(Table1[[#This Row],[150 | 70]:[192 | 71]])</f>
        <v>155</v>
      </c>
    </row>
    <row r="6" spans="1:12" x14ac:dyDescent="0.35">
      <c r="A6" s="18" t="s">
        <v>66</v>
      </c>
      <c r="B6" s="33">
        <v>0</v>
      </c>
      <c r="C6" s="33">
        <v>0</v>
      </c>
      <c r="D6" s="33">
        <v>2214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4">
        <v>0</v>
      </c>
      <c r="L6" s="36">
        <f>SUM(Table1[[#This Row],[150 | 70]:[192 | 71]])</f>
        <v>2214</v>
      </c>
    </row>
    <row r="7" spans="1:12" x14ac:dyDescent="0.35">
      <c r="A7" s="18" t="s">
        <v>67</v>
      </c>
      <c r="B7" s="3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40</v>
      </c>
      <c r="I7" s="33">
        <v>0</v>
      </c>
      <c r="J7" s="33">
        <v>0</v>
      </c>
      <c r="K7" s="34">
        <v>0</v>
      </c>
      <c r="L7" s="36">
        <f>SUM(Table1[[#This Row],[150 | 70]:[192 | 71]])</f>
        <v>40</v>
      </c>
    </row>
    <row r="8" spans="1:12" x14ac:dyDescent="0.35">
      <c r="A8" s="18" t="s">
        <v>69</v>
      </c>
      <c r="B8" s="33">
        <v>0</v>
      </c>
      <c r="C8" s="33">
        <v>0</v>
      </c>
      <c r="D8" s="33">
        <v>0</v>
      </c>
      <c r="E8" s="33">
        <v>0</v>
      </c>
      <c r="F8" s="33">
        <v>450</v>
      </c>
      <c r="G8" s="33">
        <v>3856.3820000000001</v>
      </c>
      <c r="H8" s="33">
        <v>0</v>
      </c>
      <c r="I8" s="33">
        <v>6864.4</v>
      </c>
      <c r="J8" s="33">
        <v>1700</v>
      </c>
      <c r="K8" s="34">
        <v>0</v>
      </c>
      <c r="L8" s="36">
        <f>SUM(Table1[[#This Row],[150 | 70]:[192 | 71]])</f>
        <v>12870.781999999999</v>
      </c>
    </row>
    <row r="9" spans="1:12" ht="29" x14ac:dyDescent="0.35">
      <c r="A9" s="18" t="s">
        <v>91</v>
      </c>
      <c r="B9" s="33">
        <v>51.96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77</v>
      </c>
      <c r="I9" s="33">
        <v>0</v>
      </c>
      <c r="J9" s="33">
        <v>0</v>
      </c>
      <c r="K9" s="34">
        <v>0</v>
      </c>
      <c r="L9" s="36">
        <f>SUM(Table1[[#This Row],[150 | 70]:[192 | 71]])</f>
        <v>128.96</v>
      </c>
    </row>
    <row r="10" spans="1:12" x14ac:dyDescent="0.35">
      <c r="A10" s="18" t="s">
        <v>98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2476.2240000000002</v>
      </c>
      <c r="J10" s="33">
        <v>0</v>
      </c>
      <c r="K10" s="34">
        <v>0</v>
      </c>
      <c r="L10" s="36">
        <f>SUM(Table1[[#This Row],[150 | 70]:[192 | 71]])</f>
        <v>2476.2240000000002</v>
      </c>
    </row>
    <row r="11" spans="1:12" x14ac:dyDescent="0.35">
      <c r="A11" s="18" t="s">
        <v>103</v>
      </c>
      <c r="B11" s="33">
        <v>1000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4">
        <v>0</v>
      </c>
      <c r="L11" s="36">
        <f>SUM(Table1[[#This Row],[150 | 70]:[192 | 71]])</f>
        <v>1000</v>
      </c>
    </row>
    <row r="12" spans="1:12" x14ac:dyDescent="0.35">
      <c r="A12" s="18" t="s">
        <v>109</v>
      </c>
      <c r="B12" s="33">
        <v>0</v>
      </c>
      <c r="C12" s="33">
        <v>0</v>
      </c>
      <c r="D12" s="33">
        <v>0</v>
      </c>
      <c r="E12" s="33">
        <v>4500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4">
        <v>0</v>
      </c>
      <c r="L12" s="36">
        <f>SUM(Table1[[#This Row],[150 | 70]:[192 | 71]])</f>
        <v>4500</v>
      </c>
    </row>
    <row r="13" spans="1:12" x14ac:dyDescent="0.35">
      <c r="A13" s="18" t="s">
        <v>110</v>
      </c>
      <c r="B13" s="33">
        <v>0</v>
      </c>
      <c r="C13" s="33">
        <v>0</v>
      </c>
      <c r="D13" s="33">
        <v>0</v>
      </c>
      <c r="E13" s="33">
        <v>0</v>
      </c>
      <c r="F13" s="33">
        <v>507.77996999999999</v>
      </c>
      <c r="G13" s="33">
        <v>0</v>
      </c>
      <c r="H13" s="33">
        <v>0</v>
      </c>
      <c r="I13" s="33">
        <v>0</v>
      </c>
      <c r="J13" s="33">
        <v>0</v>
      </c>
      <c r="K13" s="34">
        <v>0</v>
      </c>
      <c r="L13" s="36">
        <f>SUM(Table1[[#This Row],[150 | 70]:[192 | 71]])</f>
        <v>507.77996999999999</v>
      </c>
    </row>
    <row r="14" spans="1:12" x14ac:dyDescent="0.35">
      <c r="A14" s="18" t="s">
        <v>117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4">
        <v>100</v>
      </c>
      <c r="L14" s="36">
        <f>SUM(Table1[[#This Row],[150 | 70]:[192 | 71]])</f>
        <v>100</v>
      </c>
    </row>
    <row r="15" spans="1:12" x14ac:dyDescent="0.35">
      <c r="A15" s="18" t="s">
        <v>130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3660.8319999999999</v>
      </c>
      <c r="J15" s="33">
        <v>0</v>
      </c>
      <c r="K15" s="34">
        <v>8335.4779999999992</v>
      </c>
      <c r="L15" s="36">
        <f>SUM(Table1[[#This Row],[150 | 70]:[192 | 71]])</f>
        <v>11996.31</v>
      </c>
    </row>
    <row r="16" spans="1:12" x14ac:dyDescent="0.35">
      <c r="A16" s="18" t="s">
        <v>132</v>
      </c>
      <c r="B16" s="33">
        <v>13.736000000000001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49.023980000000002</v>
      </c>
      <c r="I16" s="33">
        <v>0</v>
      </c>
      <c r="J16" s="33">
        <v>0</v>
      </c>
      <c r="K16" s="34">
        <v>0</v>
      </c>
      <c r="L16" s="36">
        <f>SUM(Table1[[#This Row],[150 | 70]:[192 | 71]])</f>
        <v>62.759979999999999</v>
      </c>
    </row>
    <row r="17" spans="1:12" ht="29" x14ac:dyDescent="0.35">
      <c r="A17" s="18" t="s">
        <v>145</v>
      </c>
      <c r="B17" s="33">
        <v>9.9628999999999994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4">
        <v>0</v>
      </c>
      <c r="L17" s="36">
        <f>SUM(Table1[[#This Row],[150 | 70]:[192 | 71]])</f>
        <v>9.9628999999999994</v>
      </c>
    </row>
    <row r="18" spans="1:12" x14ac:dyDescent="0.35">
      <c r="A18" s="18" t="s">
        <v>147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0.67095000000000005</v>
      </c>
      <c r="I18" s="33">
        <v>0</v>
      </c>
      <c r="J18" s="33">
        <v>0</v>
      </c>
      <c r="K18" s="34">
        <v>0</v>
      </c>
      <c r="L18" s="36">
        <f>SUM(Table1[[#This Row],[150 | 70]:[192 | 71]])</f>
        <v>0.67095000000000005</v>
      </c>
    </row>
    <row r="19" spans="1:12" ht="29" x14ac:dyDescent="0.35">
      <c r="A19" s="19" t="s">
        <v>157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100</v>
      </c>
      <c r="J19" s="37">
        <v>0</v>
      </c>
      <c r="K19" s="38">
        <v>0</v>
      </c>
      <c r="L19" s="39">
        <f>SUM(Table1[[#This Row],[150 | 70]:[192 | 71]])</f>
        <v>100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zoomScale="71"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50" style="6" customWidth="1"/>
    <col min="2" max="13" width="10" customWidth="1"/>
    <col min="14" max="14" width="12.453125" customWidth="1"/>
  </cols>
  <sheetData>
    <row r="1" spans="1:14" x14ac:dyDescent="0.35">
      <c r="A1" s="14" t="s">
        <v>1</v>
      </c>
      <c r="B1" s="1" t="s">
        <v>184</v>
      </c>
      <c r="C1" s="1" t="s">
        <v>185</v>
      </c>
      <c r="D1" s="1" t="s">
        <v>186</v>
      </c>
      <c r="E1" s="1" t="s">
        <v>188</v>
      </c>
      <c r="F1" s="1" t="s">
        <v>189</v>
      </c>
      <c r="G1" s="1" t="s">
        <v>194</v>
      </c>
      <c r="H1" s="1" t="s">
        <v>190</v>
      </c>
      <c r="I1" s="1" t="s">
        <v>195</v>
      </c>
      <c r="J1" s="1" t="s">
        <v>191</v>
      </c>
      <c r="K1" s="1" t="s">
        <v>192</v>
      </c>
      <c r="L1" s="1" t="s">
        <v>193</v>
      </c>
      <c r="M1" s="2" t="s">
        <v>196</v>
      </c>
      <c r="N1" s="1" t="s">
        <v>172</v>
      </c>
    </row>
    <row r="2" spans="1:14" x14ac:dyDescent="0.35">
      <c r="A2" s="22" t="s">
        <v>8</v>
      </c>
      <c r="B2" s="23">
        <v>0</v>
      </c>
      <c r="C2" s="23">
        <v>0</v>
      </c>
      <c r="D2" s="23">
        <v>0</v>
      </c>
      <c r="E2" s="23">
        <v>0</v>
      </c>
      <c r="F2" s="23">
        <v>1850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4">
        <v>0</v>
      </c>
      <c r="N2" s="29">
        <f>SUM(Table25[[#This Row],[150 | 70]:[192 | 72]])</f>
        <v>1850</v>
      </c>
    </row>
    <row r="3" spans="1:14" x14ac:dyDescent="0.35">
      <c r="A3" s="22" t="s">
        <v>26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475</v>
      </c>
      <c r="K3" s="23">
        <v>0</v>
      </c>
      <c r="L3" s="23">
        <v>0</v>
      </c>
      <c r="M3" s="24">
        <v>0</v>
      </c>
      <c r="N3" s="30">
        <f>SUM(Table25[[#This Row],[150 | 70]:[192 | 72]])</f>
        <v>475</v>
      </c>
    </row>
    <row r="4" spans="1:14" x14ac:dyDescent="0.35">
      <c r="A4" s="22" t="s">
        <v>38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675</v>
      </c>
      <c r="K4" s="23">
        <v>0</v>
      </c>
      <c r="L4" s="23">
        <v>0</v>
      </c>
      <c r="M4" s="24">
        <v>0</v>
      </c>
      <c r="N4" s="30">
        <f>SUM(Table25[[#This Row],[150 | 70]:[192 | 72]])</f>
        <v>675</v>
      </c>
    </row>
    <row r="5" spans="1:14" x14ac:dyDescent="0.35">
      <c r="A5" s="22" t="s">
        <v>48</v>
      </c>
      <c r="B5" s="23">
        <v>1429.0070000000001</v>
      </c>
      <c r="C5" s="23">
        <v>0</v>
      </c>
      <c r="D5" s="23">
        <v>0</v>
      </c>
      <c r="E5" s="23">
        <v>0</v>
      </c>
      <c r="F5" s="23">
        <v>3300.9</v>
      </c>
      <c r="G5" s="23">
        <v>0</v>
      </c>
      <c r="H5" s="23">
        <v>4310.6729999999998</v>
      </c>
      <c r="I5" s="23">
        <v>351.07</v>
      </c>
      <c r="J5" s="23">
        <v>3.6339999999999999</v>
      </c>
      <c r="K5" s="23">
        <v>1147</v>
      </c>
      <c r="L5" s="23">
        <v>0</v>
      </c>
      <c r="M5" s="24">
        <v>0</v>
      </c>
      <c r="N5" s="30">
        <f>SUM(Table25[[#This Row],[150 | 70]:[192 | 72]])</f>
        <v>10542.284</v>
      </c>
    </row>
    <row r="6" spans="1:14" x14ac:dyDescent="0.35">
      <c r="A6" s="22" t="s">
        <v>50</v>
      </c>
      <c r="B6" s="23">
        <v>0</v>
      </c>
      <c r="C6" s="23">
        <v>1036.404</v>
      </c>
      <c r="D6" s="23">
        <v>0</v>
      </c>
      <c r="E6" s="23">
        <v>300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4">
        <v>0</v>
      </c>
      <c r="N6" s="30">
        <f>SUM(Table25[[#This Row],[150 | 70]:[192 | 72]])</f>
        <v>1336.404</v>
      </c>
    </row>
    <row r="7" spans="1:14" x14ac:dyDescent="0.35">
      <c r="A7" s="22" t="s">
        <v>65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810</v>
      </c>
      <c r="K7" s="23">
        <v>0</v>
      </c>
      <c r="L7" s="23">
        <v>61.95</v>
      </c>
      <c r="M7" s="24">
        <v>0</v>
      </c>
      <c r="N7" s="30">
        <f>SUM(Table25[[#This Row],[150 | 70]:[192 | 72]])</f>
        <v>871.95</v>
      </c>
    </row>
    <row r="8" spans="1:14" x14ac:dyDescent="0.35">
      <c r="A8" s="22" t="s">
        <v>66</v>
      </c>
      <c r="B8" s="23">
        <v>0</v>
      </c>
      <c r="C8" s="23">
        <v>0</v>
      </c>
      <c r="D8" s="23">
        <v>1750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4">
        <v>0</v>
      </c>
      <c r="N8" s="30">
        <f>SUM(Table25[[#This Row],[150 | 70]:[192 | 72]])</f>
        <v>1750</v>
      </c>
    </row>
    <row r="9" spans="1:14" x14ac:dyDescent="0.35">
      <c r="A9" s="22" t="s">
        <v>67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1750</v>
      </c>
      <c r="H9" s="23">
        <v>30</v>
      </c>
      <c r="I9" s="23">
        <v>0</v>
      </c>
      <c r="J9" s="23">
        <v>0</v>
      </c>
      <c r="K9" s="23">
        <v>0</v>
      </c>
      <c r="L9" s="23">
        <v>0</v>
      </c>
      <c r="M9" s="24">
        <v>0</v>
      </c>
      <c r="N9" s="30">
        <f>SUM(Table25[[#This Row],[150 | 70]:[192 | 72]])</f>
        <v>1780</v>
      </c>
    </row>
    <row r="10" spans="1:14" x14ac:dyDescent="0.35">
      <c r="A10" s="22" t="s">
        <v>69</v>
      </c>
      <c r="B10" s="23">
        <v>600</v>
      </c>
      <c r="C10" s="23">
        <v>0</v>
      </c>
      <c r="D10" s="23">
        <v>0</v>
      </c>
      <c r="E10" s="23">
        <v>0</v>
      </c>
      <c r="F10" s="23">
        <v>1601</v>
      </c>
      <c r="G10" s="23">
        <v>0</v>
      </c>
      <c r="H10" s="23">
        <v>339.24099999999999</v>
      </c>
      <c r="I10" s="23">
        <v>0</v>
      </c>
      <c r="J10" s="23">
        <v>10761.851000000001</v>
      </c>
      <c r="K10" s="23">
        <v>12000</v>
      </c>
      <c r="L10" s="23">
        <v>44.02</v>
      </c>
      <c r="M10" s="24">
        <v>0</v>
      </c>
      <c r="N10" s="30">
        <f>SUM(Table25[[#This Row],[150 | 70]:[192 | 72]])</f>
        <v>25346.112000000001</v>
      </c>
    </row>
    <row r="11" spans="1:14" x14ac:dyDescent="0.35">
      <c r="A11" s="22" t="s">
        <v>71</v>
      </c>
      <c r="B11" s="23">
        <v>200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4">
        <v>0</v>
      </c>
      <c r="N11" s="30">
        <f>SUM(Table25[[#This Row],[150 | 70]:[192 | 72]])</f>
        <v>200</v>
      </c>
    </row>
    <row r="12" spans="1:14" x14ac:dyDescent="0.35">
      <c r="A12" s="22" t="s">
        <v>85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1500</v>
      </c>
      <c r="M12" s="24">
        <v>0</v>
      </c>
      <c r="N12" s="30">
        <f>SUM(Table25[[#This Row],[150 | 70]:[192 | 72]])</f>
        <v>1500</v>
      </c>
    </row>
    <row r="13" spans="1:14" ht="29" x14ac:dyDescent="0.35">
      <c r="A13" s="22" t="s">
        <v>91</v>
      </c>
      <c r="B13" s="23">
        <v>0</v>
      </c>
      <c r="C13" s="23">
        <v>0</v>
      </c>
      <c r="D13" s="23">
        <v>0</v>
      </c>
      <c r="E13" s="23">
        <v>375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4">
        <v>0</v>
      </c>
      <c r="N13" s="30">
        <f>SUM(Table25[[#This Row],[150 | 70]:[192 | 72]])</f>
        <v>375</v>
      </c>
    </row>
    <row r="14" spans="1:14" x14ac:dyDescent="0.35">
      <c r="A14" s="22" t="s">
        <v>93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1230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4">
        <v>0</v>
      </c>
      <c r="N14" s="30">
        <f>SUM(Table25[[#This Row],[150 | 70]:[192 | 72]])</f>
        <v>1230</v>
      </c>
    </row>
    <row r="15" spans="1:14" x14ac:dyDescent="0.35">
      <c r="A15" s="22" t="s">
        <v>98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180</v>
      </c>
      <c r="K15" s="23">
        <v>1170</v>
      </c>
      <c r="L15" s="23">
        <v>0</v>
      </c>
      <c r="M15" s="24">
        <v>0</v>
      </c>
      <c r="N15" s="30">
        <f>SUM(Table25[[#This Row],[150 | 70]:[192 | 72]])</f>
        <v>1350</v>
      </c>
    </row>
    <row r="16" spans="1:14" x14ac:dyDescent="0.35">
      <c r="A16" s="22" t="s">
        <v>103</v>
      </c>
      <c r="B16" s="23">
        <v>1900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4">
        <v>0</v>
      </c>
      <c r="N16" s="30">
        <f>SUM(Table25[[#This Row],[150 | 70]:[192 | 72]])</f>
        <v>1900</v>
      </c>
    </row>
    <row r="17" spans="1:14" x14ac:dyDescent="0.35">
      <c r="A17" s="22" t="s">
        <v>104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1000</v>
      </c>
      <c r="M17" s="24">
        <v>0</v>
      </c>
      <c r="N17" s="30">
        <f>SUM(Table25[[#This Row],[150 | 70]:[192 | 72]])</f>
        <v>1000</v>
      </c>
    </row>
    <row r="18" spans="1:14" x14ac:dyDescent="0.35">
      <c r="A18" s="22" t="s">
        <v>110</v>
      </c>
      <c r="B18" s="23">
        <v>0</v>
      </c>
      <c r="C18" s="23">
        <v>0</v>
      </c>
      <c r="D18" s="23">
        <v>0</v>
      </c>
      <c r="E18" s="23">
        <v>365.30200000000002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4">
        <v>0</v>
      </c>
      <c r="N18" s="30">
        <f>SUM(Table25[[#This Row],[150 | 70]:[192 | 72]])</f>
        <v>365.30200000000002</v>
      </c>
    </row>
    <row r="19" spans="1:14" x14ac:dyDescent="0.35">
      <c r="A19" s="22" t="s">
        <v>123</v>
      </c>
      <c r="B19" s="23">
        <v>6000</v>
      </c>
      <c r="C19" s="23">
        <v>0</v>
      </c>
      <c r="D19" s="23">
        <v>0</v>
      </c>
      <c r="E19" s="23">
        <v>162</v>
      </c>
      <c r="F19" s="23">
        <v>0</v>
      </c>
      <c r="G19" s="23">
        <v>0</v>
      </c>
      <c r="H19" s="23">
        <v>265.42500000000001</v>
      </c>
      <c r="I19" s="23">
        <v>0</v>
      </c>
      <c r="J19" s="23">
        <v>996.5</v>
      </c>
      <c r="K19" s="23">
        <v>0</v>
      </c>
      <c r="L19" s="23">
        <v>2006.0619999999999</v>
      </c>
      <c r="M19" s="24">
        <v>25</v>
      </c>
      <c r="N19" s="30">
        <f>SUM(Table25[[#This Row],[150 | 70]:[192 | 72]])</f>
        <v>9454.987000000001</v>
      </c>
    </row>
    <row r="20" spans="1:14" x14ac:dyDescent="0.35">
      <c r="A20" s="22" t="s">
        <v>124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98.662000000000006</v>
      </c>
      <c r="I20" s="23">
        <v>0</v>
      </c>
      <c r="J20" s="23">
        <v>0</v>
      </c>
      <c r="K20" s="23">
        <v>0</v>
      </c>
      <c r="L20" s="23">
        <v>0</v>
      </c>
      <c r="M20" s="24">
        <v>0</v>
      </c>
      <c r="N20" s="30">
        <f>SUM(Table25[[#This Row],[150 | 70]:[192 | 72]])</f>
        <v>98.662000000000006</v>
      </c>
    </row>
    <row r="21" spans="1:14" x14ac:dyDescent="0.35">
      <c r="A21" s="22" t="s">
        <v>130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856.76</v>
      </c>
      <c r="I21" s="23">
        <v>0</v>
      </c>
      <c r="J21" s="23">
        <v>2739.56</v>
      </c>
      <c r="K21" s="23">
        <v>4134</v>
      </c>
      <c r="L21" s="23">
        <v>15544.726000000001</v>
      </c>
      <c r="M21" s="24">
        <v>0</v>
      </c>
      <c r="N21" s="30">
        <f>SUM(Table25[[#This Row],[150 | 70]:[192 | 72]])</f>
        <v>23275.046000000002</v>
      </c>
    </row>
    <row r="22" spans="1:14" x14ac:dyDescent="0.35">
      <c r="A22" s="22" t="s">
        <v>132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24.085999999999999</v>
      </c>
      <c r="I22" s="23">
        <v>0</v>
      </c>
      <c r="J22" s="23">
        <v>0</v>
      </c>
      <c r="K22" s="23">
        <v>0</v>
      </c>
      <c r="L22" s="23">
        <v>0</v>
      </c>
      <c r="M22" s="24">
        <v>0</v>
      </c>
      <c r="N22" s="30">
        <f>SUM(Table25[[#This Row],[150 | 70]:[192 | 72]])</f>
        <v>24.085999999999999</v>
      </c>
    </row>
    <row r="23" spans="1:14" x14ac:dyDescent="0.35">
      <c r="A23" s="22" t="s">
        <v>142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5.4489999999999998</v>
      </c>
      <c r="I23" s="23">
        <v>0</v>
      </c>
      <c r="J23" s="23">
        <v>0</v>
      </c>
      <c r="K23" s="23">
        <v>0</v>
      </c>
      <c r="L23" s="23">
        <v>0</v>
      </c>
      <c r="M23" s="24">
        <v>0</v>
      </c>
      <c r="N23" s="30">
        <f>SUM(Table25[[#This Row],[150 | 70]:[192 | 72]])</f>
        <v>5.4489999999999998</v>
      </c>
    </row>
    <row r="24" spans="1:14" ht="29" x14ac:dyDescent="0.35">
      <c r="A24" s="22" t="s">
        <v>145</v>
      </c>
      <c r="B24" s="23">
        <v>21.146000000000001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4">
        <v>0</v>
      </c>
      <c r="N24" s="30">
        <f>SUM(Table25[[#This Row],[150 | 70]:[192 | 72]])</f>
        <v>21.146000000000001</v>
      </c>
    </row>
    <row r="25" spans="1:14" x14ac:dyDescent="0.35">
      <c r="A25" s="25" t="s">
        <v>151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373.30500000000001</v>
      </c>
      <c r="L25" s="26">
        <v>0</v>
      </c>
      <c r="M25" s="27">
        <v>0</v>
      </c>
      <c r="N25" s="30">
        <f>SUM(Table25[[#This Row],[150 | 70]:[192 | 72]])</f>
        <v>373.30500000000001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zoomScale="69" zoomScaleNormal="12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50" style="6" customWidth="1"/>
    <col min="2" max="18" width="10" customWidth="1"/>
  </cols>
  <sheetData>
    <row r="1" spans="1:19" x14ac:dyDescent="0.35">
      <c r="A1" s="14" t="s">
        <v>1</v>
      </c>
      <c r="B1" s="1" t="s">
        <v>186</v>
      </c>
      <c r="C1" s="1" t="s">
        <v>197</v>
      </c>
      <c r="D1" s="1" t="s">
        <v>198</v>
      </c>
      <c r="E1" s="1" t="s">
        <v>199</v>
      </c>
      <c r="F1" s="1" t="s">
        <v>200</v>
      </c>
      <c r="G1" s="1" t="s">
        <v>201</v>
      </c>
      <c r="H1" s="1" t="s">
        <v>202</v>
      </c>
      <c r="I1" s="1" t="s">
        <v>203</v>
      </c>
      <c r="J1" s="1" t="s">
        <v>204</v>
      </c>
      <c r="K1" s="1" t="s">
        <v>205</v>
      </c>
      <c r="L1" s="1" t="s">
        <v>206</v>
      </c>
      <c r="M1" s="1" t="s">
        <v>207</v>
      </c>
      <c r="N1" s="1" t="s">
        <v>208</v>
      </c>
      <c r="O1" s="1" t="s">
        <v>209</v>
      </c>
      <c r="P1" s="1" t="s">
        <v>210</v>
      </c>
      <c r="Q1" s="1" t="s">
        <v>211</v>
      </c>
      <c r="R1" s="2" t="s">
        <v>212</v>
      </c>
      <c r="S1" s="1" t="s">
        <v>172</v>
      </c>
    </row>
    <row r="2" spans="1:19" x14ac:dyDescent="0.35">
      <c r="A2" s="4" t="s">
        <v>8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1000</v>
      </c>
      <c r="R2" s="23">
        <v>0</v>
      </c>
      <c r="S2" s="29">
        <f>SUM(Table24[[#This Row],[150 | 72]:[166 | 71]])</f>
        <v>1000</v>
      </c>
    </row>
    <row r="3" spans="1:19" x14ac:dyDescent="0.35">
      <c r="A3" s="4" t="s">
        <v>26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1100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30">
        <f>SUM(Table24[[#This Row],[150 | 72]:[166 | 71]])</f>
        <v>1100</v>
      </c>
    </row>
    <row r="4" spans="1:19" x14ac:dyDescent="0.35">
      <c r="A4" s="4" t="s">
        <v>48</v>
      </c>
      <c r="B4" s="23">
        <v>0</v>
      </c>
      <c r="C4" s="23">
        <v>800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250</v>
      </c>
      <c r="M4" s="23">
        <v>2503.86</v>
      </c>
      <c r="N4" s="23">
        <v>0</v>
      </c>
      <c r="O4" s="23">
        <v>0</v>
      </c>
      <c r="P4" s="23">
        <v>6536.5669999999991</v>
      </c>
      <c r="Q4" s="23">
        <v>3498.61</v>
      </c>
      <c r="R4" s="23">
        <v>0</v>
      </c>
      <c r="S4" s="30">
        <f>SUM(Table24[[#This Row],[150 | 72]:[166 | 71]])</f>
        <v>13589.037</v>
      </c>
    </row>
    <row r="5" spans="1:19" x14ac:dyDescent="0.35">
      <c r="A5" s="4" t="s">
        <v>50</v>
      </c>
      <c r="B5" s="23">
        <v>0</v>
      </c>
      <c r="C5" s="23">
        <v>0</v>
      </c>
      <c r="D5" s="23">
        <v>0</v>
      </c>
      <c r="E5" s="23">
        <v>0</v>
      </c>
      <c r="F5" s="23">
        <v>312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30">
        <f>SUM(Table24[[#This Row],[150 | 72]:[166 | 71]])</f>
        <v>312</v>
      </c>
    </row>
    <row r="6" spans="1:19" x14ac:dyDescent="0.35">
      <c r="A6" s="4" t="s">
        <v>65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147.72</v>
      </c>
      <c r="N6" s="23">
        <v>0</v>
      </c>
      <c r="O6" s="23">
        <v>0</v>
      </c>
      <c r="P6" s="23">
        <v>350</v>
      </c>
      <c r="Q6" s="23">
        <v>0</v>
      </c>
      <c r="R6" s="23">
        <v>0</v>
      </c>
      <c r="S6" s="30">
        <f>SUM(Table24[[#This Row],[150 | 72]:[166 | 71]])</f>
        <v>497.72</v>
      </c>
    </row>
    <row r="7" spans="1:19" x14ac:dyDescent="0.35">
      <c r="A7" s="4" t="s">
        <v>66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2000</v>
      </c>
      <c r="J7" s="23">
        <v>650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30">
        <f>SUM(Table24[[#This Row],[150 | 72]:[166 | 71]])</f>
        <v>2650</v>
      </c>
    </row>
    <row r="8" spans="1:19" x14ac:dyDescent="0.35">
      <c r="A8" s="4" t="s">
        <v>67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42.558999999999997</v>
      </c>
      <c r="Q8" s="23">
        <v>0</v>
      </c>
      <c r="R8" s="23">
        <v>1750</v>
      </c>
      <c r="S8" s="30">
        <f>SUM(Table24[[#This Row],[150 | 72]:[166 | 71]])</f>
        <v>1792.559</v>
      </c>
    </row>
    <row r="9" spans="1:19" x14ac:dyDescent="0.35">
      <c r="A9" s="4" t="s">
        <v>69</v>
      </c>
      <c r="B9" s="23">
        <v>0</v>
      </c>
      <c r="C9" s="23">
        <v>0</v>
      </c>
      <c r="D9" s="23">
        <v>700</v>
      </c>
      <c r="E9" s="23">
        <v>0</v>
      </c>
      <c r="F9" s="23">
        <v>0</v>
      </c>
      <c r="G9" s="23">
        <v>0</v>
      </c>
      <c r="H9" s="23">
        <v>3414.4</v>
      </c>
      <c r="I9" s="23">
        <v>0</v>
      </c>
      <c r="J9" s="23">
        <v>0</v>
      </c>
      <c r="K9" s="23">
        <v>1000</v>
      </c>
      <c r="L9" s="23">
        <v>102.3</v>
      </c>
      <c r="M9" s="23">
        <v>-163.1569999999999</v>
      </c>
      <c r="N9" s="23">
        <v>0</v>
      </c>
      <c r="O9" s="23">
        <v>0</v>
      </c>
      <c r="P9" s="23">
        <v>1503.65</v>
      </c>
      <c r="Q9" s="23">
        <v>0</v>
      </c>
      <c r="R9" s="23">
        <v>0</v>
      </c>
      <c r="S9" s="30">
        <f>SUM(Table24[[#This Row],[150 | 72]:[166 | 71]])</f>
        <v>6557.1929999999993</v>
      </c>
    </row>
    <row r="10" spans="1:19" x14ac:dyDescent="0.35">
      <c r="A10" s="4" t="s">
        <v>71</v>
      </c>
      <c r="B10" s="23">
        <v>0</v>
      </c>
      <c r="C10" s="23">
        <v>0</v>
      </c>
      <c r="D10" s="23">
        <v>400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30">
        <f>SUM(Table24[[#This Row],[150 | 72]:[166 | 71]])</f>
        <v>400</v>
      </c>
    </row>
    <row r="11" spans="1:19" ht="29" x14ac:dyDescent="0.35">
      <c r="A11" s="4" t="s">
        <v>78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375</v>
      </c>
      <c r="O11" s="23">
        <v>0</v>
      </c>
      <c r="P11" s="23">
        <v>0</v>
      </c>
      <c r="Q11" s="23">
        <v>0</v>
      </c>
      <c r="R11" s="23">
        <v>0</v>
      </c>
      <c r="S11" s="30">
        <f>SUM(Table24[[#This Row],[150 | 72]:[166 | 71]])</f>
        <v>375</v>
      </c>
    </row>
    <row r="12" spans="1:19" x14ac:dyDescent="0.35">
      <c r="A12" s="4" t="s">
        <v>85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300</v>
      </c>
      <c r="N12" s="23">
        <v>0</v>
      </c>
      <c r="O12" s="23">
        <v>1101.42</v>
      </c>
      <c r="P12" s="23">
        <v>0</v>
      </c>
      <c r="Q12" s="23">
        <v>0</v>
      </c>
      <c r="R12" s="23">
        <v>0</v>
      </c>
      <c r="S12" s="30">
        <f>SUM(Table24[[#This Row],[150 | 72]:[166 | 71]])</f>
        <v>1401.42</v>
      </c>
    </row>
    <row r="13" spans="1:19" x14ac:dyDescent="0.35">
      <c r="A13" s="4" t="s">
        <v>93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2180</v>
      </c>
      <c r="S13" s="30">
        <f>SUM(Table24[[#This Row],[150 | 72]:[166 | 71]])</f>
        <v>2180</v>
      </c>
    </row>
    <row r="14" spans="1:19" x14ac:dyDescent="0.35">
      <c r="A14" s="4" t="s">
        <v>98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575.904</v>
      </c>
      <c r="O14" s="23">
        <v>0</v>
      </c>
      <c r="P14" s="23">
        <v>0</v>
      </c>
      <c r="Q14" s="23">
        <v>0</v>
      </c>
      <c r="R14" s="23">
        <v>0</v>
      </c>
      <c r="S14" s="30">
        <f>SUM(Table24[[#This Row],[150 | 72]:[166 | 71]])</f>
        <v>575.904</v>
      </c>
    </row>
    <row r="15" spans="1:19" x14ac:dyDescent="0.35">
      <c r="A15" s="4" t="s">
        <v>103</v>
      </c>
      <c r="B15" s="23">
        <v>0</v>
      </c>
      <c r="C15" s="23">
        <v>0</v>
      </c>
      <c r="D15" s="23">
        <v>1000</v>
      </c>
      <c r="E15" s="23">
        <v>2800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30">
        <f>SUM(Table24[[#This Row],[150 | 72]:[166 | 71]])</f>
        <v>3800</v>
      </c>
    </row>
    <row r="16" spans="1:19" x14ac:dyDescent="0.35">
      <c r="A16" s="4" t="s">
        <v>104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2804.0039999999999</v>
      </c>
      <c r="P16" s="23">
        <v>0</v>
      </c>
      <c r="Q16" s="23">
        <v>0</v>
      </c>
      <c r="R16" s="23">
        <v>0</v>
      </c>
      <c r="S16" s="30">
        <f>SUM(Table24[[#This Row],[150 | 72]:[166 | 71]])</f>
        <v>2804.0039999999999</v>
      </c>
    </row>
    <row r="17" spans="1:19" x14ac:dyDescent="0.35">
      <c r="A17" s="4" t="s">
        <v>109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4500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30">
        <f>SUM(Table24[[#This Row],[150 | 72]:[166 | 71]])</f>
        <v>4500</v>
      </c>
    </row>
    <row r="18" spans="1:19" x14ac:dyDescent="0.35">
      <c r="A18" s="4" t="s">
        <v>110</v>
      </c>
      <c r="B18" s="23">
        <v>0</v>
      </c>
      <c r="C18" s="23">
        <v>0</v>
      </c>
      <c r="D18" s="23">
        <v>0</v>
      </c>
      <c r="E18" s="23">
        <v>0</v>
      </c>
      <c r="F18" s="23">
        <v>686.33717000000001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30">
        <f>SUM(Table24[[#This Row],[150 | 72]:[166 | 71]])</f>
        <v>686.33717000000001</v>
      </c>
    </row>
    <row r="19" spans="1:19" x14ac:dyDescent="0.35">
      <c r="A19" s="4" t="s">
        <v>123</v>
      </c>
      <c r="B19" s="23">
        <v>0</v>
      </c>
      <c r="C19" s="23">
        <v>0</v>
      </c>
      <c r="D19" s="23">
        <v>0</v>
      </c>
      <c r="E19" s="23">
        <v>7334.4219999999996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146.19</v>
      </c>
      <c r="L19" s="23">
        <v>0</v>
      </c>
      <c r="M19" s="23">
        <v>1060.0609199999999</v>
      </c>
      <c r="N19" s="23">
        <v>181.87700000000001</v>
      </c>
      <c r="O19" s="23">
        <v>-630.06545000000006</v>
      </c>
      <c r="P19" s="23">
        <v>1222.3150000000001</v>
      </c>
      <c r="Q19" s="23">
        <v>0</v>
      </c>
      <c r="R19" s="23">
        <v>0</v>
      </c>
      <c r="S19" s="30">
        <f>SUM(Table24[[#This Row],[150 | 72]:[166 | 71]])</f>
        <v>9314.7994699999999</v>
      </c>
    </row>
    <row r="20" spans="1:19" x14ac:dyDescent="0.35">
      <c r="A20" s="4" t="s">
        <v>130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2349.652</v>
      </c>
      <c r="N20" s="23">
        <v>603.26499999999999</v>
      </c>
      <c r="O20" s="23">
        <v>16466.737000000001</v>
      </c>
      <c r="P20" s="23">
        <v>988.15700000000004</v>
      </c>
      <c r="Q20" s="23">
        <v>272</v>
      </c>
      <c r="R20" s="23">
        <v>0</v>
      </c>
      <c r="S20" s="30">
        <f>SUM(Table24[[#This Row],[150 | 72]:[166 | 71]])</f>
        <v>20679.811000000002</v>
      </c>
    </row>
    <row r="21" spans="1:19" x14ac:dyDescent="0.35">
      <c r="A21" s="4" t="s">
        <v>132</v>
      </c>
      <c r="B21" s="23">
        <v>979.51800000000003</v>
      </c>
      <c r="C21" s="23">
        <v>0</v>
      </c>
      <c r="D21" s="23">
        <v>3027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30">
        <f>SUM(Table24[[#This Row],[150 | 72]:[166 | 71]])</f>
        <v>4006.518</v>
      </c>
    </row>
    <row r="22" spans="1:19" x14ac:dyDescent="0.35">
      <c r="A22" s="4" t="s">
        <v>142</v>
      </c>
      <c r="B22" s="23">
        <v>0</v>
      </c>
      <c r="C22" s="23">
        <v>0</v>
      </c>
      <c r="D22" s="23">
        <v>0</v>
      </c>
      <c r="E22" s="23">
        <v>350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2.8139099999999999</v>
      </c>
      <c r="Q22" s="23">
        <v>0</v>
      </c>
      <c r="R22" s="23">
        <v>0</v>
      </c>
      <c r="S22" s="30">
        <f>SUM(Table24[[#This Row],[150 | 72]:[166 | 71]])</f>
        <v>352.81391000000002</v>
      </c>
    </row>
    <row r="23" spans="1:19" ht="29" x14ac:dyDescent="0.35">
      <c r="A23" s="5" t="s">
        <v>157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75.882000000000005</v>
      </c>
      <c r="Q23" s="23">
        <v>0</v>
      </c>
      <c r="R23" s="23">
        <v>50</v>
      </c>
      <c r="S23" s="30">
        <f>SUM(Table24[[#This Row],[150 | 72]:[166 | 71]])</f>
        <v>125.88200000000001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zoomScale="67" zoomScaleNormal="120" workbookViewId="0">
      <pane xSplit="1" ySplit="1" topLeftCell="B2" activePane="bottomRight" state="frozen"/>
      <selection pane="topRight"/>
      <selection pane="bottomLeft"/>
      <selection pane="bottomRight" activeCell="O1" sqref="O1"/>
    </sheetView>
  </sheetViews>
  <sheetFormatPr defaultRowHeight="14.5" x14ac:dyDescent="0.35"/>
  <cols>
    <col min="1" max="1" width="50" style="6" customWidth="1"/>
    <col min="2" max="17" width="10" customWidth="1"/>
  </cols>
  <sheetData>
    <row r="1" spans="1:18" x14ac:dyDescent="0.35">
      <c r="A1" s="14" t="s">
        <v>1</v>
      </c>
      <c r="B1" s="1" t="s">
        <v>184</v>
      </c>
      <c r="C1" s="1" t="s">
        <v>197</v>
      </c>
      <c r="D1" s="1" t="s">
        <v>213</v>
      </c>
      <c r="E1" s="1" t="s">
        <v>214</v>
      </c>
      <c r="F1" s="1" t="s">
        <v>215</v>
      </c>
      <c r="G1" s="1" t="s">
        <v>216</v>
      </c>
      <c r="H1" s="1" t="s">
        <v>217</v>
      </c>
      <c r="I1" s="1" t="s">
        <v>205</v>
      </c>
      <c r="J1" s="1" t="s">
        <v>218</v>
      </c>
      <c r="K1" s="1" t="s">
        <v>207</v>
      </c>
      <c r="L1" s="1" t="s">
        <v>208</v>
      </c>
      <c r="M1" s="1" t="s">
        <v>209</v>
      </c>
      <c r="N1" s="1" t="s">
        <v>219</v>
      </c>
      <c r="O1" s="1" t="s">
        <v>210</v>
      </c>
      <c r="P1" s="1" t="s">
        <v>211</v>
      </c>
      <c r="Q1" s="2" t="s">
        <v>212</v>
      </c>
      <c r="R1" s="1" t="s">
        <v>172</v>
      </c>
    </row>
    <row r="2" spans="1:18" x14ac:dyDescent="0.35">
      <c r="A2" s="4" t="s">
        <v>11</v>
      </c>
      <c r="B2" s="23">
        <v>0</v>
      </c>
      <c r="C2" s="23">
        <v>0</v>
      </c>
      <c r="D2" s="23">
        <v>250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9">
        <f>SUM(Table23[[#This Row],[150 | 70]:[166 | 71]])</f>
        <v>250</v>
      </c>
    </row>
    <row r="3" spans="1:18" x14ac:dyDescent="0.35">
      <c r="A3" s="4" t="s">
        <v>26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748.18600000000004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30">
        <f>SUM(Table23[[#This Row],[150 | 70]:[166 | 71]])</f>
        <v>748.18600000000004</v>
      </c>
    </row>
    <row r="4" spans="1:18" ht="29" x14ac:dyDescent="0.35">
      <c r="A4" s="4" t="s">
        <v>36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64.363</v>
      </c>
      <c r="P4" s="23">
        <v>0</v>
      </c>
      <c r="Q4" s="23">
        <v>0</v>
      </c>
      <c r="R4" s="30">
        <f>SUM(Table23[[#This Row],[150 | 70]:[166 | 71]])</f>
        <v>64.363</v>
      </c>
    </row>
    <row r="5" spans="1:18" x14ac:dyDescent="0.35">
      <c r="A5" s="4" t="s">
        <v>48</v>
      </c>
      <c r="B5" s="23">
        <v>498.97399999999999</v>
      </c>
      <c r="C5" s="23">
        <v>348.988</v>
      </c>
      <c r="D5" s="23">
        <v>250</v>
      </c>
      <c r="E5" s="23">
        <v>0</v>
      </c>
      <c r="F5" s="23">
        <v>0</v>
      </c>
      <c r="G5" s="23">
        <v>0</v>
      </c>
      <c r="H5" s="23">
        <v>136.80000000000001</v>
      </c>
      <c r="I5" s="23">
        <v>0</v>
      </c>
      <c r="J5" s="23">
        <v>0</v>
      </c>
      <c r="K5" s="23">
        <v>-49.378999999999998</v>
      </c>
      <c r="L5" s="23">
        <v>1319.7750000000001</v>
      </c>
      <c r="M5" s="23">
        <v>0</v>
      </c>
      <c r="N5" s="23">
        <v>0</v>
      </c>
      <c r="O5" s="23">
        <v>4411.1559999999999</v>
      </c>
      <c r="P5" s="23">
        <v>6195.3899999999994</v>
      </c>
      <c r="Q5" s="23">
        <v>0</v>
      </c>
      <c r="R5" s="30">
        <f>SUM(Table23[[#This Row],[150 | 70]:[166 | 71]])</f>
        <v>13111.704</v>
      </c>
    </row>
    <row r="6" spans="1:18" x14ac:dyDescent="0.35">
      <c r="A6" s="4" t="s">
        <v>50</v>
      </c>
      <c r="B6" s="23">
        <v>0</v>
      </c>
      <c r="C6" s="23">
        <v>0</v>
      </c>
      <c r="D6" s="23">
        <v>0</v>
      </c>
      <c r="E6" s="23">
        <v>266.255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30">
        <f>SUM(Table23[[#This Row],[150 | 70]:[166 | 71]])</f>
        <v>266.255</v>
      </c>
    </row>
    <row r="7" spans="1:18" x14ac:dyDescent="0.35">
      <c r="A7" s="4" t="s">
        <v>66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1750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55.206000000000003</v>
      </c>
      <c r="P7" s="23">
        <v>0</v>
      </c>
      <c r="Q7" s="23">
        <v>0</v>
      </c>
      <c r="R7" s="30">
        <f>SUM(Table23[[#This Row],[150 | 70]:[166 | 71]])</f>
        <v>1805.2059999999999</v>
      </c>
    </row>
    <row r="8" spans="1:18" x14ac:dyDescent="0.35">
      <c r="A8" s="4" t="s">
        <v>67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4700</v>
      </c>
      <c r="N8" s="23">
        <v>0</v>
      </c>
      <c r="O8" s="23">
        <v>0</v>
      </c>
      <c r="P8" s="23">
        <v>0</v>
      </c>
      <c r="Q8" s="23">
        <v>175</v>
      </c>
      <c r="R8" s="30">
        <f>SUM(Table23[[#This Row],[150 | 70]:[166 | 71]])</f>
        <v>4875</v>
      </c>
    </row>
    <row r="9" spans="1:18" x14ac:dyDescent="0.35">
      <c r="A9" s="4" t="s">
        <v>69</v>
      </c>
      <c r="B9" s="23">
        <v>0</v>
      </c>
      <c r="C9" s="23">
        <v>0</v>
      </c>
      <c r="D9" s="23">
        <v>0</v>
      </c>
      <c r="E9" s="23">
        <v>0</v>
      </c>
      <c r="F9" s="23">
        <v>7547.8</v>
      </c>
      <c r="G9" s="23">
        <v>0</v>
      </c>
      <c r="H9" s="23">
        <v>205</v>
      </c>
      <c r="I9" s="23">
        <v>252.88800000000001</v>
      </c>
      <c r="J9" s="23">
        <v>0</v>
      </c>
      <c r="K9" s="23">
        <v>6887</v>
      </c>
      <c r="L9" s="23">
        <v>9255.9330000000009</v>
      </c>
      <c r="M9" s="23">
        <v>0</v>
      </c>
      <c r="N9" s="23">
        <v>0</v>
      </c>
      <c r="O9" s="23">
        <v>872.66100000000006</v>
      </c>
      <c r="P9" s="23">
        <v>1700</v>
      </c>
      <c r="Q9" s="23">
        <v>0</v>
      </c>
      <c r="R9" s="30">
        <f>SUM(Table23[[#This Row],[150 | 70]:[166 | 71]])</f>
        <v>26721.281999999999</v>
      </c>
    </row>
    <row r="10" spans="1:18" x14ac:dyDescent="0.35">
      <c r="A10" s="4" t="s">
        <v>71</v>
      </c>
      <c r="B10" s="23">
        <v>0</v>
      </c>
      <c r="C10" s="23">
        <v>0</v>
      </c>
      <c r="D10" s="23">
        <v>400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30">
        <f>SUM(Table23[[#This Row],[150 | 70]:[166 | 71]])</f>
        <v>400</v>
      </c>
    </row>
    <row r="11" spans="1:18" ht="29" x14ac:dyDescent="0.35">
      <c r="A11" s="4" t="s">
        <v>78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350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30">
        <f>SUM(Table23[[#This Row],[150 | 70]:[166 | 71]])</f>
        <v>350</v>
      </c>
    </row>
    <row r="12" spans="1:18" x14ac:dyDescent="0.35">
      <c r="A12" s="4" t="s">
        <v>85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600</v>
      </c>
      <c r="M12" s="23">
        <v>1228.2750000000001</v>
      </c>
      <c r="N12" s="23">
        <v>0</v>
      </c>
      <c r="O12" s="23">
        <v>0</v>
      </c>
      <c r="P12" s="23">
        <v>0</v>
      </c>
      <c r="Q12" s="23">
        <v>0</v>
      </c>
      <c r="R12" s="30">
        <f>SUM(Table23[[#This Row],[150 | 70]:[166 | 71]])</f>
        <v>1828.2750000000001</v>
      </c>
    </row>
    <row r="13" spans="1:18" ht="29" x14ac:dyDescent="0.35">
      <c r="A13" s="4" t="s">
        <v>91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787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30">
        <f>SUM(Table23[[#This Row],[150 | 70]:[166 | 71]])</f>
        <v>787</v>
      </c>
    </row>
    <row r="14" spans="1:18" x14ac:dyDescent="0.35">
      <c r="A14" s="4" t="s">
        <v>93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459.238</v>
      </c>
      <c r="R14" s="30">
        <f>SUM(Table23[[#This Row],[150 | 70]:[166 | 71]])</f>
        <v>459.238</v>
      </c>
    </row>
    <row r="15" spans="1:18" x14ac:dyDescent="0.35">
      <c r="A15" s="4" t="s">
        <v>98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360.5</v>
      </c>
      <c r="K15" s="23">
        <v>0</v>
      </c>
      <c r="L15" s="23">
        <v>925.947</v>
      </c>
      <c r="M15" s="23">
        <v>883.63400000000001</v>
      </c>
      <c r="N15" s="23">
        <v>88.573999999999998</v>
      </c>
      <c r="O15" s="23">
        <v>0</v>
      </c>
      <c r="P15" s="23">
        <v>721</v>
      </c>
      <c r="Q15" s="23">
        <v>0</v>
      </c>
      <c r="R15" s="30">
        <f>SUM(Table23[[#This Row],[150 | 70]:[166 | 71]])</f>
        <v>2979.6550000000002</v>
      </c>
    </row>
    <row r="16" spans="1:18" x14ac:dyDescent="0.35">
      <c r="A16" s="4" t="s">
        <v>103</v>
      </c>
      <c r="B16" s="23">
        <v>0</v>
      </c>
      <c r="C16" s="23">
        <v>0</v>
      </c>
      <c r="D16" s="23">
        <v>1685.894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30">
        <f>SUM(Table23[[#This Row],[150 | 70]:[166 | 71]])</f>
        <v>1685.894</v>
      </c>
    </row>
    <row r="17" spans="1:18" x14ac:dyDescent="0.35">
      <c r="A17" s="4" t="s">
        <v>104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1847.8130000000001</v>
      </c>
      <c r="N17" s="23">
        <v>0</v>
      </c>
      <c r="O17" s="23">
        <v>0</v>
      </c>
      <c r="P17" s="23">
        <v>0</v>
      </c>
      <c r="Q17" s="23">
        <v>0</v>
      </c>
      <c r="R17" s="30">
        <f>SUM(Table23[[#This Row],[150 | 70]:[166 | 71]])</f>
        <v>1847.8130000000001</v>
      </c>
    </row>
    <row r="18" spans="1:18" x14ac:dyDescent="0.35">
      <c r="A18" s="4" t="s">
        <v>109</v>
      </c>
      <c r="B18" s="23">
        <v>0</v>
      </c>
      <c r="C18" s="23">
        <v>0</v>
      </c>
      <c r="D18" s="23">
        <v>0</v>
      </c>
      <c r="E18" s="23">
        <v>0</v>
      </c>
      <c r="F18" s="23">
        <v>1000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30">
        <f>SUM(Table23[[#This Row],[150 | 70]:[166 | 71]])</f>
        <v>1000</v>
      </c>
    </row>
    <row r="19" spans="1:18" x14ac:dyDescent="0.35">
      <c r="A19" s="4" t="s">
        <v>110</v>
      </c>
      <c r="B19" s="23">
        <v>0</v>
      </c>
      <c r="C19" s="23">
        <v>0</v>
      </c>
      <c r="D19" s="23">
        <v>0</v>
      </c>
      <c r="E19" s="23">
        <v>443.77499999999998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30">
        <f>SUM(Table23[[#This Row],[150 | 70]:[166 | 71]])</f>
        <v>443.77499999999998</v>
      </c>
    </row>
    <row r="20" spans="1:18" x14ac:dyDescent="0.35">
      <c r="A20" s="4" t="s">
        <v>122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145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30">
        <f>SUM(Table23[[#This Row],[150 | 70]:[166 | 71]])</f>
        <v>145</v>
      </c>
    </row>
    <row r="21" spans="1:18" x14ac:dyDescent="0.35">
      <c r="A21" s="4" t="s">
        <v>123</v>
      </c>
      <c r="B21" s="23">
        <v>0</v>
      </c>
      <c r="C21" s="23">
        <v>0</v>
      </c>
      <c r="D21" s="23">
        <v>7073.201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2000</v>
      </c>
      <c r="M21" s="23">
        <v>0</v>
      </c>
      <c r="N21" s="23">
        <v>10</v>
      </c>
      <c r="O21" s="23">
        <v>3527.7370000000001</v>
      </c>
      <c r="P21" s="23">
        <v>528.20899999999995</v>
      </c>
      <c r="Q21" s="23">
        <v>0</v>
      </c>
      <c r="R21" s="30">
        <f>SUM(Table23[[#This Row],[150 | 70]:[166 | 71]])</f>
        <v>13139.147000000003</v>
      </c>
    </row>
    <row r="22" spans="1:18" x14ac:dyDescent="0.35">
      <c r="A22" s="4" t="s">
        <v>130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150</v>
      </c>
      <c r="J22" s="23">
        <v>0</v>
      </c>
      <c r="K22" s="23">
        <v>0</v>
      </c>
      <c r="L22" s="23">
        <v>3206.364</v>
      </c>
      <c r="M22" s="23">
        <v>14942.168</v>
      </c>
      <c r="N22" s="23">
        <v>0</v>
      </c>
      <c r="O22" s="23">
        <v>1589.3489999999999</v>
      </c>
      <c r="P22" s="23">
        <v>-3.714</v>
      </c>
      <c r="Q22" s="23">
        <v>0</v>
      </c>
      <c r="R22" s="30">
        <f>SUM(Table23[[#This Row],[150 | 70]:[166 | 71]])</f>
        <v>19884.166999999998</v>
      </c>
    </row>
    <row r="23" spans="1:18" x14ac:dyDescent="0.35">
      <c r="A23" s="4" t="s">
        <v>132</v>
      </c>
      <c r="B23" s="23">
        <v>0</v>
      </c>
      <c r="C23" s="23">
        <v>0</v>
      </c>
      <c r="D23" s="23">
        <v>1849.796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30">
        <f>SUM(Table23[[#This Row],[150 | 70]:[166 | 71]])</f>
        <v>1849.796</v>
      </c>
    </row>
    <row r="24" spans="1:18" x14ac:dyDescent="0.35">
      <c r="A24" s="4" t="s">
        <v>142</v>
      </c>
      <c r="B24" s="23">
        <v>0</v>
      </c>
      <c r="C24" s="23">
        <v>0</v>
      </c>
      <c r="D24" s="23">
        <v>350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2</v>
      </c>
      <c r="P24" s="23">
        <v>0</v>
      </c>
      <c r="Q24" s="23">
        <v>0</v>
      </c>
      <c r="R24" s="30">
        <f>SUM(Table23[[#This Row],[150 | 70]:[166 | 71]])</f>
        <v>352</v>
      </c>
    </row>
    <row r="25" spans="1:18" x14ac:dyDescent="0.35">
      <c r="A25" s="4" t="s">
        <v>147</v>
      </c>
      <c r="B25" s="23">
        <v>0</v>
      </c>
      <c r="C25" s="23">
        <v>0</v>
      </c>
      <c r="D25" s="23">
        <v>0</v>
      </c>
      <c r="E25" s="23">
        <v>139.93199999999999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30">
        <f>SUM(Table23[[#This Row],[150 | 70]:[166 | 71]])</f>
        <v>139.93199999999999</v>
      </c>
    </row>
    <row r="26" spans="1:18" x14ac:dyDescent="0.35">
      <c r="A26" s="5" t="s">
        <v>151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556.1</v>
      </c>
      <c r="L26" s="23">
        <v>-43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30">
        <f>SUM(Table23[[#This Row],[150 | 70]:[166 | 71]])</f>
        <v>513.1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zoomScale="59" zoomScaleNormal="11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50" style="6" customWidth="1"/>
    <col min="2" max="15" width="10" customWidth="1"/>
  </cols>
  <sheetData>
    <row r="1" spans="1:16" x14ac:dyDescent="0.35">
      <c r="A1" s="14" t="s">
        <v>1</v>
      </c>
      <c r="B1" s="28" t="s">
        <v>184</v>
      </c>
      <c r="C1" s="28" t="s">
        <v>213</v>
      </c>
      <c r="D1" s="28" t="s">
        <v>214</v>
      </c>
      <c r="E1" s="28" t="s">
        <v>215</v>
      </c>
      <c r="F1" s="28" t="s">
        <v>216</v>
      </c>
      <c r="G1" s="28" t="s">
        <v>217</v>
      </c>
      <c r="H1" s="28" t="s">
        <v>220</v>
      </c>
      <c r="I1" s="28" t="s">
        <v>218</v>
      </c>
      <c r="J1" s="28" t="s">
        <v>207</v>
      </c>
      <c r="K1" s="28" t="s">
        <v>208</v>
      </c>
      <c r="L1" s="28" t="s">
        <v>209</v>
      </c>
      <c r="M1" s="28" t="s">
        <v>210</v>
      </c>
      <c r="N1" s="28" t="s">
        <v>211</v>
      </c>
      <c r="O1" s="32" t="s">
        <v>212</v>
      </c>
      <c r="P1" s="28" t="s">
        <v>172</v>
      </c>
    </row>
    <row r="2" spans="1:16" x14ac:dyDescent="0.35">
      <c r="A2" s="4" t="s">
        <v>11</v>
      </c>
      <c r="B2" s="23">
        <v>0</v>
      </c>
      <c r="C2" s="23">
        <v>750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9">
        <f>SUM(Table22[[#This Row],[150 | 70]:[166 | 71]])</f>
        <v>750</v>
      </c>
    </row>
    <row r="3" spans="1:16" x14ac:dyDescent="0.35">
      <c r="A3" s="4" t="s">
        <v>26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700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30">
        <f>SUM(Table22[[#This Row],[150 | 70]:[166 | 71]])</f>
        <v>700</v>
      </c>
    </row>
    <row r="4" spans="1:16" ht="29" x14ac:dyDescent="0.35">
      <c r="A4" s="4" t="s">
        <v>36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78.109030000000004</v>
      </c>
      <c r="N4" s="23">
        <v>0</v>
      </c>
      <c r="O4" s="23">
        <v>0</v>
      </c>
      <c r="P4" s="30">
        <f>SUM(Table22[[#This Row],[150 | 70]:[166 | 71]])</f>
        <v>78.109030000000004</v>
      </c>
    </row>
    <row r="5" spans="1:16" x14ac:dyDescent="0.35">
      <c r="A5" s="4" t="s">
        <v>48</v>
      </c>
      <c r="B5" s="23">
        <v>656.55399999999997</v>
      </c>
      <c r="C5" s="23">
        <v>435</v>
      </c>
      <c r="D5" s="23">
        <v>0</v>
      </c>
      <c r="E5" s="23">
        <v>0</v>
      </c>
      <c r="F5" s="23">
        <v>0</v>
      </c>
      <c r="G5" s="23">
        <v>67.668000000000006</v>
      </c>
      <c r="H5" s="23">
        <v>0</v>
      </c>
      <c r="I5" s="23">
        <v>0</v>
      </c>
      <c r="J5" s="23">
        <v>-180.05600000000001</v>
      </c>
      <c r="K5" s="23">
        <v>1271.028</v>
      </c>
      <c r="L5" s="23">
        <v>0</v>
      </c>
      <c r="M5" s="23">
        <v>3726.9340000000002</v>
      </c>
      <c r="N5" s="23">
        <v>7220</v>
      </c>
      <c r="O5" s="23">
        <v>0</v>
      </c>
      <c r="P5" s="30">
        <f>SUM(Table22[[#This Row],[150 | 70]:[166 | 71]])</f>
        <v>13197.128000000001</v>
      </c>
    </row>
    <row r="6" spans="1:16" x14ac:dyDescent="0.35">
      <c r="A6" s="4" t="s">
        <v>50</v>
      </c>
      <c r="B6" s="23">
        <v>0</v>
      </c>
      <c r="C6" s="23">
        <v>0</v>
      </c>
      <c r="D6" s="23">
        <v>420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30">
        <f>SUM(Table22[[#This Row],[150 | 70]:[166 | 71]])</f>
        <v>420</v>
      </c>
    </row>
    <row r="7" spans="1:16" x14ac:dyDescent="0.35">
      <c r="A7" s="4" t="s">
        <v>65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250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30">
        <f>SUM(Table22[[#This Row],[150 | 70]:[166 | 71]])</f>
        <v>250</v>
      </c>
    </row>
    <row r="8" spans="1:16" x14ac:dyDescent="0.35">
      <c r="A8" s="4" t="s">
        <v>66</v>
      </c>
      <c r="B8" s="23">
        <v>0</v>
      </c>
      <c r="C8" s="23">
        <v>0</v>
      </c>
      <c r="D8" s="23">
        <v>0</v>
      </c>
      <c r="E8" s="23">
        <v>0</v>
      </c>
      <c r="F8" s="23">
        <v>2450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30">
        <f>SUM(Table22[[#This Row],[150 | 70]:[166 | 71]])</f>
        <v>2450</v>
      </c>
    </row>
    <row r="9" spans="1:16" x14ac:dyDescent="0.35">
      <c r="A9" s="4" t="s">
        <v>67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2270</v>
      </c>
      <c r="M9" s="23">
        <v>248</v>
      </c>
      <c r="N9" s="23">
        <v>0</v>
      </c>
      <c r="O9" s="23">
        <v>0</v>
      </c>
      <c r="P9" s="30">
        <f>SUM(Table22[[#This Row],[150 | 70]:[166 | 71]])</f>
        <v>2518</v>
      </c>
    </row>
    <row r="10" spans="1:16" x14ac:dyDescent="0.35">
      <c r="A10" s="4" t="s">
        <v>69</v>
      </c>
      <c r="B10" s="23">
        <v>0</v>
      </c>
      <c r="C10" s="23">
        <v>0</v>
      </c>
      <c r="D10" s="23">
        <v>0</v>
      </c>
      <c r="E10" s="23">
        <v>1589.5</v>
      </c>
      <c r="F10" s="23">
        <v>0</v>
      </c>
      <c r="G10" s="23">
        <v>736.78199999999993</v>
      </c>
      <c r="H10" s="23">
        <v>0</v>
      </c>
      <c r="I10" s="23">
        <v>0</v>
      </c>
      <c r="J10" s="23">
        <v>15189.5</v>
      </c>
      <c r="K10" s="23">
        <v>1150</v>
      </c>
      <c r="L10" s="23">
        <v>0</v>
      </c>
      <c r="M10" s="23">
        <v>0</v>
      </c>
      <c r="N10" s="23">
        <v>1236.0999999999999</v>
      </c>
      <c r="O10" s="23">
        <v>0</v>
      </c>
      <c r="P10" s="30">
        <f>SUM(Table22[[#This Row],[150 | 70]:[166 | 71]])</f>
        <v>19901.881999999998</v>
      </c>
    </row>
    <row r="11" spans="1:16" x14ac:dyDescent="0.35">
      <c r="A11" s="4" t="s">
        <v>71</v>
      </c>
      <c r="B11" s="23">
        <v>0</v>
      </c>
      <c r="C11" s="23">
        <v>400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30">
        <f>SUM(Table22[[#This Row],[150 | 70]:[166 | 71]])</f>
        <v>400</v>
      </c>
    </row>
    <row r="12" spans="1:16" ht="29" x14ac:dyDescent="0.35">
      <c r="A12" s="4" t="s">
        <v>78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730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30">
        <f>SUM(Table22[[#This Row],[150 | 70]:[166 | 71]])</f>
        <v>730</v>
      </c>
    </row>
    <row r="13" spans="1:16" x14ac:dyDescent="0.35">
      <c r="A13" s="4" t="s">
        <v>85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1000</v>
      </c>
      <c r="L13" s="23">
        <v>0</v>
      </c>
      <c r="M13" s="23">
        <v>0</v>
      </c>
      <c r="N13" s="23">
        <v>0</v>
      </c>
      <c r="O13" s="23">
        <v>0</v>
      </c>
      <c r="P13" s="30">
        <f>SUM(Table22[[#This Row],[150 | 70]:[166 | 71]])</f>
        <v>1000</v>
      </c>
    </row>
    <row r="14" spans="1:16" ht="29" x14ac:dyDescent="0.35">
      <c r="A14" s="4" t="s">
        <v>91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957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30">
        <f>SUM(Table22[[#This Row],[150 | 70]:[166 | 71]])</f>
        <v>957</v>
      </c>
    </row>
    <row r="15" spans="1:16" x14ac:dyDescent="0.35">
      <c r="A15" s="4" t="s">
        <v>93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950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300</v>
      </c>
      <c r="P15" s="30">
        <f>SUM(Table22[[#This Row],[150 | 70]:[166 | 71]])</f>
        <v>1250</v>
      </c>
    </row>
    <row r="16" spans="1:16" x14ac:dyDescent="0.35">
      <c r="A16" s="4" t="s">
        <v>98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500</v>
      </c>
      <c r="J16" s="23">
        <v>0</v>
      </c>
      <c r="K16" s="23">
        <v>2130</v>
      </c>
      <c r="L16" s="23">
        <v>0</v>
      </c>
      <c r="M16" s="23">
        <v>0</v>
      </c>
      <c r="N16" s="23">
        <v>500</v>
      </c>
      <c r="O16" s="23">
        <v>0</v>
      </c>
      <c r="P16" s="30">
        <f>SUM(Table22[[#This Row],[150 | 70]:[166 | 71]])</f>
        <v>3130</v>
      </c>
    </row>
    <row r="17" spans="1:16" x14ac:dyDescent="0.35">
      <c r="A17" s="4" t="s">
        <v>103</v>
      </c>
      <c r="B17" s="23">
        <v>0</v>
      </c>
      <c r="C17" s="23">
        <v>8093.8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245</v>
      </c>
      <c r="K17" s="23">
        <v>0</v>
      </c>
      <c r="L17" s="23">
        <v>0</v>
      </c>
      <c r="M17" s="23">
        <v>69.599999999999994</v>
      </c>
      <c r="N17" s="23">
        <v>0</v>
      </c>
      <c r="O17" s="23">
        <v>0</v>
      </c>
      <c r="P17" s="30">
        <f>SUM(Table22[[#This Row],[150 | 70]:[166 | 71]])</f>
        <v>8408.4</v>
      </c>
    </row>
    <row r="18" spans="1:16" x14ac:dyDescent="0.35">
      <c r="A18" s="4" t="s">
        <v>109</v>
      </c>
      <c r="B18" s="23">
        <v>0</v>
      </c>
      <c r="C18" s="23">
        <v>0</v>
      </c>
      <c r="D18" s="23">
        <v>0</v>
      </c>
      <c r="E18" s="23">
        <v>1450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30">
        <f>SUM(Table22[[#This Row],[150 | 70]:[166 | 71]])</f>
        <v>1450</v>
      </c>
    </row>
    <row r="19" spans="1:16" x14ac:dyDescent="0.35">
      <c r="A19" s="4" t="s">
        <v>110</v>
      </c>
      <c r="B19" s="23">
        <v>0</v>
      </c>
      <c r="C19" s="23">
        <v>0</v>
      </c>
      <c r="D19" s="23">
        <v>454.31198000000001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0">
        <f>SUM(Table22[[#This Row],[150 | 70]:[166 | 71]])</f>
        <v>454.31198000000001</v>
      </c>
    </row>
    <row r="20" spans="1:16" x14ac:dyDescent="0.35">
      <c r="A20" s="4" t="s">
        <v>117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1500</v>
      </c>
      <c r="M20" s="23">
        <v>0</v>
      </c>
      <c r="N20" s="23">
        <v>0</v>
      </c>
      <c r="O20" s="23">
        <v>0</v>
      </c>
      <c r="P20" s="30">
        <f>SUM(Table22[[#This Row],[150 | 70]:[166 | 71]])</f>
        <v>1500</v>
      </c>
    </row>
    <row r="21" spans="1:16" x14ac:dyDescent="0.35">
      <c r="A21" s="4" t="s">
        <v>122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-4.319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0">
        <f>SUM(Table22[[#This Row],[150 | 70]:[166 | 71]])</f>
        <v>-4.319</v>
      </c>
    </row>
    <row r="22" spans="1:16" x14ac:dyDescent="0.35">
      <c r="A22" s="4" t="s">
        <v>123</v>
      </c>
      <c r="B22" s="23">
        <v>0</v>
      </c>
      <c r="C22" s="23">
        <v>9236.9390000000003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242.64</v>
      </c>
      <c r="K22" s="23">
        <v>2268.9450000000002</v>
      </c>
      <c r="L22" s="23">
        <v>0</v>
      </c>
      <c r="M22" s="23">
        <v>3424.5709999999999</v>
      </c>
      <c r="N22" s="23">
        <v>0</v>
      </c>
      <c r="O22" s="23">
        <v>0</v>
      </c>
      <c r="P22" s="30">
        <f>SUM(Table22[[#This Row],[150 | 70]:[166 | 71]])</f>
        <v>15173.094999999999</v>
      </c>
    </row>
    <row r="23" spans="1:16" x14ac:dyDescent="0.35">
      <c r="A23" s="4" t="s">
        <v>124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172</v>
      </c>
      <c r="N23" s="23">
        <v>700</v>
      </c>
      <c r="O23" s="23">
        <v>0</v>
      </c>
      <c r="P23" s="30">
        <f>SUM(Table22[[#This Row],[150 | 70]:[166 | 71]])</f>
        <v>872</v>
      </c>
    </row>
    <row r="24" spans="1:16" x14ac:dyDescent="0.35">
      <c r="A24" s="4" t="s">
        <v>130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3526.3649999999998</v>
      </c>
      <c r="K24" s="23">
        <v>1540.7</v>
      </c>
      <c r="L24" s="23">
        <v>-848.41899999999998</v>
      </c>
      <c r="M24" s="23">
        <v>901.62400000000002</v>
      </c>
      <c r="N24" s="23">
        <v>0</v>
      </c>
      <c r="O24" s="23">
        <v>0</v>
      </c>
      <c r="P24" s="30">
        <f>SUM(Table22[[#This Row],[150 | 70]:[166 | 71]])</f>
        <v>5120.2699999999995</v>
      </c>
    </row>
    <row r="25" spans="1:16" x14ac:dyDescent="0.35">
      <c r="A25" s="4" t="s">
        <v>132</v>
      </c>
      <c r="B25" s="23">
        <v>0</v>
      </c>
      <c r="C25" s="23">
        <v>2005.652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30">
        <f>SUM(Table22[[#This Row],[150 | 70]:[166 | 71]])</f>
        <v>2005.652</v>
      </c>
    </row>
    <row r="26" spans="1:16" ht="29" x14ac:dyDescent="0.35">
      <c r="A26" s="4" t="s">
        <v>144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500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30">
        <f>SUM(Table22[[#This Row],[150 | 70]:[166 | 71]])</f>
        <v>500</v>
      </c>
    </row>
    <row r="27" spans="1:16" x14ac:dyDescent="0.35">
      <c r="A27" s="4" t="s">
        <v>147</v>
      </c>
      <c r="B27" s="23">
        <v>0</v>
      </c>
      <c r="C27" s="23">
        <v>0</v>
      </c>
      <c r="D27" s="23">
        <v>33.920029999999997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30">
        <f>SUM(Table22[[#This Row],[150 | 70]:[166 | 71]])</f>
        <v>33.920029999999997</v>
      </c>
    </row>
    <row r="28" spans="1:16" x14ac:dyDescent="0.35">
      <c r="A28" s="4" t="s">
        <v>167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720</v>
      </c>
      <c r="P28" s="30">
        <f>SUM(Table22[[#This Row],[150 | 70]:[166 | 71]])</f>
        <v>720</v>
      </c>
    </row>
    <row r="29" spans="1:16" x14ac:dyDescent="0.35">
      <c r="A29" s="5" t="s">
        <v>168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45</v>
      </c>
      <c r="P29" s="30">
        <f>SUM(Table22[[#This Row],[150 | 70]:[166 | 71]])</f>
        <v>45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4"/>
  <sheetViews>
    <sheetView zoomScale="70" zoomScaleNormal="120" workbookViewId="0">
      <pane xSplit="1" ySplit="1" topLeftCell="B2" activePane="bottomRight" state="frozen"/>
      <selection pane="topRight"/>
      <selection pane="bottomLeft"/>
      <selection pane="bottomRight" activeCell="E39" sqref="E39"/>
    </sheetView>
  </sheetViews>
  <sheetFormatPr defaultRowHeight="14.5" x14ac:dyDescent="0.35"/>
  <cols>
    <col min="1" max="1" width="50" style="6" customWidth="1"/>
    <col min="2" max="15" width="10" customWidth="1"/>
    <col min="16" max="16" width="11.1796875" customWidth="1"/>
  </cols>
  <sheetData>
    <row r="1" spans="1:16" x14ac:dyDescent="0.35">
      <c r="A1" s="14" t="s">
        <v>1</v>
      </c>
      <c r="B1" s="1" t="s">
        <v>186</v>
      </c>
      <c r="C1" s="1" t="s">
        <v>213</v>
      </c>
      <c r="D1" s="1" t="s">
        <v>214</v>
      </c>
      <c r="E1" s="1" t="s">
        <v>215</v>
      </c>
      <c r="F1" s="1" t="s">
        <v>216</v>
      </c>
      <c r="G1" s="1" t="s">
        <v>220</v>
      </c>
      <c r="H1" s="1" t="s">
        <v>218</v>
      </c>
      <c r="I1" s="1" t="s">
        <v>207</v>
      </c>
      <c r="J1" s="1" t="s">
        <v>208</v>
      </c>
      <c r="K1" s="1" t="s">
        <v>209</v>
      </c>
      <c r="L1" s="1" t="s">
        <v>219</v>
      </c>
      <c r="M1" s="1" t="s">
        <v>210</v>
      </c>
      <c r="N1" s="1" t="s">
        <v>211</v>
      </c>
      <c r="O1" s="2" t="s">
        <v>212</v>
      </c>
      <c r="P1" s="1" t="s">
        <v>172</v>
      </c>
    </row>
    <row r="2" spans="1:16" x14ac:dyDescent="0.35">
      <c r="A2" s="4" t="s">
        <v>8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1500</v>
      </c>
      <c r="O2" s="23">
        <v>33</v>
      </c>
      <c r="P2" s="29">
        <f>SUM(Table21[[#This Row],[150 | 72]:[166 | 71]])</f>
        <v>1533</v>
      </c>
    </row>
    <row r="3" spans="1:16" x14ac:dyDescent="0.35">
      <c r="A3" s="4" t="s">
        <v>11</v>
      </c>
      <c r="B3" s="23">
        <v>0</v>
      </c>
      <c r="C3" s="23">
        <v>1200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30">
        <f>SUM(Table21[[#This Row],[150 | 72]:[166 | 71]])</f>
        <v>1200</v>
      </c>
    </row>
    <row r="4" spans="1:16" ht="29" x14ac:dyDescent="0.35">
      <c r="A4" s="4" t="s">
        <v>23</v>
      </c>
      <c r="B4" s="23">
        <v>0</v>
      </c>
      <c r="C4" s="23">
        <v>3604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30">
        <f>SUM(Table21[[#This Row],[150 | 72]:[166 | 71]])</f>
        <v>3604</v>
      </c>
    </row>
    <row r="5" spans="1:16" x14ac:dyDescent="0.35">
      <c r="A5" s="4" t="s">
        <v>26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1000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30">
        <f>SUM(Table21[[#This Row],[150 | 72]:[166 | 71]])</f>
        <v>1000</v>
      </c>
    </row>
    <row r="6" spans="1:16" x14ac:dyDescent="0.35">
      <c r="A6" s="4" t="s">
        <v>32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1646.7139999999999</v>
      </c>
      <c r="L6" s="23">
        <v>0</v>
      </c>
      <c r="M6" s="23">
        <v>0</v>
      </c>
      <c r="N6" s="23">
        <v>0</v>
      </c>
      <c r="O6" s="23">
        <v>0</v>
      </c>
      <c r="P6" s="30">
        <f>SUM(Table21[[#This Row],[150 | 72]:[166 | 71]])</f>
        <v>1646.7139999999999</v>
      </c>
    </row>
    <row r="7" spans="1:16" ht="29" x14ac:dyDescent="0.35">
      <c r="A7" s="4" t="s">
        <v>36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33.5077</v>
      </c>
      <c r="N7" s="23">
        <v>0</v>
      </c>
      <c r="O7" s="23">
        <v>0</v>
      </c>
      <c r="P7" s="30">
        <f>SUM(Table21[[#This Row],[150 | 72]:[166 | 71]])</f>
        <v>33.5077</v>
      </c>
    </row>
    <row r="8" spans="1:16" x14ac:dyDescent="0.35">
      <c r="A8" s="4" t="s">
        <v>41</v>
      </c>
      <c r="B8" s="23">
        <v>0</v>
      </c>
      <c r="C8" s="23">
        <v>0</v>
      </c>
      <c r="D8" s="23">
        <v>543.61749999999995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30">
        <f>SUM(Table21[[#This Row],[150 | 72]:[166 | 71]])</f>
        <v>543.61749999999995</v>
      </c>
    </row>
    <row r="9" spans="1:16" x14ac:dyDescent="0.35">
      <c r="A9" s="4" t="s">
        <v>42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130.41</v>
      </c>
      <c r="N9" s="23">
        <v>0</v>
      </c>
      <c r="O9" s="23">
        <v>0</v>
      </c>
      <c r="P9" s="30">
        <f>SUM(Table21[[#This Row],[150 | 72]:[166 | 71]])</f>
        <v>130.41</v>
      </c>
    </row>
    <row r="10" spans="1:16" x14ac:dyDescent="0.35">
      <c r="A10" s="4" t="s">
        <v>48</v>
      </c>
      <c r="B10" s="23">
        <v>0</v>
      </c>
      <c r="C10" s="23">
        <v>2261.4720000000002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835.97</v>
      </c>
      <c r="K10" s="23">
        <v>0</v>
      </c>
      <c r="L10" s="23">
        <v>0</v>
      </c>
      <c r="M10" s="23">
        <v>6733.8930399999999</v>
      </c>
      <c r="N10" s="23">
        <v>8600</v>
      </c>
      <c r="O10" s="23">
        <v>0</v>
      </c>
      <c r="P10" s="30">
        <f>SUM(Table21[[#This Row],[150 | 72]:[166 | 71]])</f>
        <v>18431.335039999998</v>
      </c>
    </row>
    <row r="11" spans="1:16" x14ac:dyDescent="0.35">
      <c r="A11" s="4" t="s">
        <v>50</v>
      </c>
      <c r="B11" s="23">
        <v>0</v>
      </c>
      <c r="C11" s="23">
        <v>0</v>
      </c>
      <c r="D11" s="23">
        <v>446.33100000000002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30">
        <f>SUM(Table21[[#This Row],[150 | 72]:[166 | 71]])</f>
        <v>446.33100000000002</v>
      </c>
    </row>
    <row r="12" spans="1:16" x14ac:dyDescent="0.35">
      <c r="A12" s="4" t="s">
        <v>52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251.036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30">
        <f>SUM(Table21[[#This Row],[150 | 72]:[166 | 71]])</f>
        <v>251.036</v>
      </c>
    </row>
    <row r="13" spans="1:16" x14ac:dyDescent="0.35">
      <c r="A13" s="4" t="s">
        <v>65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150</v>
      </c>
      <c r="J13" s="23">
        <v>180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0">
        <f>SUM(Table21[[#This Row],[150 | 72]:[166 | 71]])</f>
        <v>330</v>
      </c>
    </row>
    <row r="14" spans="1:16" x14ac:dyDescent="0.35">
      <c r="A14" s="4" t="s">
        <v>66</v>
      </c>
      <c r="B14" s="23">
        <v>0</v>
      </c>
      <c r="C14" s="23">
        <v>0</v>
      </c>
      <c r="D14" s="23">
        <v>0</v>
      </c>
      <c r="E14" s="23">
        <v>0</v>
      </c>
      <c r="F14" s="23">
        <v>1408.1875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30">
        <f>SUM(Table21[[#This Row],[150 | 72]:[166 | 71]])</f>
        <v>1408.1875</v>
      </c>
    </row>
    <row r="15" spans="1:16" x14ac:dyDescent="0.35">
      <c r="A15" s="4" t="s">
        <v>67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348.5</v>
      </c>
      <c r="L15" s="23">
        <v>0</v>
      </c>
      <c r="M15" s="23">
        <v>0</v>
      </c>
      <c r="N15" s="23">
        <v>0</v>
      </c>
      <c r="O15" s="23">
        <v>0</v>
      </c>
      <c r="P15" s="30">
        <f>SUM(Table21[[#This Row],[150 | 72]:[166 | 71]])</f>
        <v>348.5</v>
      </c>
    </row>
    <row r="16" spans="1:16" x14ac:dyDescent="0.35">
      <c r="A16" s="4" t="s">
        <v>69</v>
      </c>
      <c r="B16" s="23">
        <v>0</v>
      </c>
      <c r="C16" s="23">
        <v>0</v>
      </c>
      <c r="D16" s="23">
        <v>0</v>
      </c>
      <c r="E16" s="23">
        <v>2032.36</v>
      </c>
      <c r="F16" s="23">
        <v>0</v>
      </c>
      <c r="G16" s="23">
        <v>0</v>
      </c>
      <c r="H16" s="23">
        <v>0</v>
      </c>
      <c r="I16" s="23">
        <v>2550</v>
      </c>
      <c r="J16" s="23">
        <v>1831.1</v>
      </c>
      <c r="K16" s="23">
        <v>1580.2249999999999</v>
      </c>
      <c r="L16" s="23">
        <v>0</v>
      </c>
      <c r="M16" s="23">
        <v>551.24</v>
      </c>
      <c r="N16" s="23">
        <v>400</v>
      </c>
      <c r="O16" s="23">
        <v>0</v>
      </c>
      <c r="P16" s="30">
        <f>SUM(Table21[[#This Row],[150 | 72]:[166 | 71]])</f>
        <v>8944.9249999999993</v>
      </c>
    </row>
    <row r="17" spans="1:16" x14ac:dyDescent="0.35">
      <c r="A17" s="4" t="s">
        <v>71</v>
      </c>
      <c r="B17" s="23">
        <v>0</v>
      </c>
      <c r="C17" s="23">
        <v>1010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30">
        <f>SUM(Table21[[#This Row],[150 | 72]:[166 | 71]])</f>
        <v>1010</v>
      </c>
    </row>
    <row r="18" spans="1:16" x14ac:dyDescent="0.35">
      <c r="A18" s="4" t="s">
        <v>85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1170</v>
      </c>
      <c r="L18" s="23">
        <v>0</v>
      </c>
      <c r="M18" s="23">
        <v>0</v>
      </c>
      <c r="N18" s="23">
        <v>0</v>
      </c>
      <c r="O18" s="23">
        <v>0</v>
      </c>
      <c r="P18" s="30">
        <f>SUM(Table21[[#This Row],[150 | 72]:[166 | 71]])</f>
        <v>1170</v>
      </c>
    </row>
    <row r="19" spans="1:16" ht="29" x14ac:dyDescent="0.35">
      <c r="A19" s="4" t="s">
        <v>91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300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0">
        <f>SUM(Table21[[#This Row],[150 | 72]:[166 | 71]])</f>
        <v>300</v>
      </c>
    </row>
    <row r="20" spans="1:16" x14ac:dyDescent="0.35">
      <c r="A20" s="4" t="s">
        <v>93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1800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300</v>
      </c>
      <c r="P20" s="30">
        <f>SUM(Table21[[#This Row],[150 | 72]:[166 | 71]])</f>
        <v>2100</v>
      </c>
    </row>
    <row r="21" spans="1:16" x14ac:dyDescent="0.35">
      <c r="A21" s="4" t="s">
        <v>98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500</v>
      </c>
      <c r="I21" s="23">
        <v>0</v>
      </c>
      <c r="J21" s="23">
        <v>5100</v>
      </c>
      <c r="K21" s="23">
        <v>0</v>
      </c>
      <c r="L21" s="23">
        <v>0</v>
      </c>
      <c r="M21" s="23">
        <v>0</v>
      </c>
      <c r="N21" s="23">
        <v>497.66300000000001</v>
      </c>
      <c r="O21" s="23">
        <v>0</v>
      </c>
      <c r="P21" s="30">
        <f>SUM(Table21[[#This Row],[150 | 72]:[166 | 71]])</f>
        <v>6097.6630000000005</v>
      </c>
    </row>
    <row r="22" spans="1:16" x14ac:dyDescent="0.35">
      <c r="A22" s="4" t="s">
        <v>103</v>
      </c>
      <c r="B22" s="23">
        <v>0</v>
      </c>
      <c r="C22" s="23">
        <v>7500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1600</v>
      </c>
      <c r="J22" s="23">
        <v>0</v>
      </c>
      <c r="K22" s="23">
        <v>0</v>
      </c>
      <c r="L22" s="23">
        <v>0</v>
      </c>
      <c r="M22" s="23">
        <v>30.4</v>
      </c>
      <c r="N22" s="23">
        <v>0</v>
      </c>
      <c r="O22" s="23">
        <v>0</v>
      </c>
      <c r="P22" s="30">
        <f>SUM(Table21[[#This Row],[150 | 72]:[166 | 71]])</f>
        <v>9130.4</v>
      </c>
    </row>
    <row r="23" spans="1:16" x14ac:dyDescent="0.35">
      <c r="A23" s="4" t="s">
        <v>104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2358.75</v>
      </c>
      <c r="L23" s="23">
        <v>0</v>
      </c>
      <c r="M23" s="23">
        <v>0</v>
      </c>
      <c r="N23" s="23">
        <v>0</v>
      </c>
      <c r="O23" s="23">
        <v>0</v>
      </c>
      <c r="P23" s="30">
        <f>SUM(Table21[[#This Row],[150 | 72]:[166 | 71]])</f>
        <v>2358.75</v>
      </c>
    </row>
    <row r="24" spans="1:16" x14ac:dyDescent="0.35">
      <c r="A24" s="4" t="s">
        <v>109</v>
      </c>
      <c r="B24" s="23">
        <v>0</v>
      </c>
      <c r="C24" s="23">
        <v>0</v>
      </c>
      <c r="D24" s="23">
        <v>0</v>
      </c>
      <c r="E24" s="23">
        <v>3550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30">
        <f>SUM(Table21[[#This Row],[150 | 72]:[166 | 71]])</f>
        <v>3550</v>
      </c>
    </row>
    <row r="25" spans="1:16" x14ac:dyDescent="0.35">
      <c r="A25" s="4" t="s">
        <v>110</v>
      </c>
      <c r="B25" s="23">
        <v>0</v>
      </c>
      <c r="C25" s="23">
        <v>0</v>
      </c>
      <c r="D25" s="23">
        <v>508.30660999999998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30">
        <f>SUM(Table21[[#This Row],[150 | 72]:[166 | 71]])</f>
        <v>508.30660999999998</v>
      </c>
    </row>
    <row r="26" spans="1:16" x14ac:dyDescent="0.35">
      <c r="A26" s="4" t="s">
        <v>117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135</v>
      </c>
      <c r="L26" s="23">
        <v>0</v>
      </c>
      <c r="M26" s="23">
        <v>0</v>
      </c>
      <c r="N26" s="23">
        <v>0</v>
      </c>
      <c r="O26" s="23">
        <v>0</v>
      </c>
      <c r="P26" s="30">
        <f>SUM(Table21[[#This Row],[150 | 72]:[166 | 71]])</f>
        <v>135</v>
      </c>
    </row>
    <row r="27" spans="1:16" x14ac:dyDescent="0.35">
      <c r="A27" s="4" t="s">
        <v>122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45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30">
        <f>SUM(Table21[[#This Row],[150 | 72]:[166 | 71]])</f>
        <v>45</v>
      </c>
    </row>
    <row r="28" spans="1:16" x14ac:dyDescent="0.35">
      <c r="A28" s="4" t="s">
        <v>123</v>
      </c>
      <c r="B28" s="23">
        <v>0</v>
      </c>
      <c r="C28" s="23">
        <v>12377.862999999999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3456.1370000000002</v>
      </c>
      <c r="K28" s="23">
        <v>1482.5360000000001</v>
      </c>
      <c r="L28" s="23">
        <v>74.887</v>
      </c>
      <c r="M28" s="23">
        <v>3774.8980000000001</v>
      </c>
      <c r="N28" s="23">
        <v>0</v>
      </c>
      <c r="O28" s="23">
        <v>0</v>
      </c>
      <c r="P28" s="30">
        <f>SUM(Table21[[#This Row],[150 | 72]:[166 | 71]])</f>
        <v>21166.321</v>
      </c>
    </row>
    <row r="29" spans="1:16" x14ac:dyDescent="0.35">
      <c r="A29" s="4" t="s">
        <v>130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3594.5390000000002</v>
      </c>
      <c r="J29" s="23">
        <v>7573.2649999999994</v>
      </c>
      <c r="K29" s="23">
        <v>0</v>
      </c>
      <c r="L29" s="23">
        <v>0</v>
      </c>
      <c r="M29" s="23">
        <v>929.697</v>
      </c>
      <c r="N29" s="23">
        <v>0</v>
      </c>
      <c r="O29" s="23">
        <v>283.5</v>
      </c>
      <c r="P29" s="30">
        <f>SUM(Table21[[#This Row],[150 | 72]:[166 | 71]])</f>
        <v>12381.001</v>
      </c>
    </row>
    <row r="30" spans="1:16" x14ac:dyDescent="0.35">
      <c r="A30" s="4" t="s">
        <v>132</v>
      </c>
      <c r="B30" s="23">
        <v>2137.5909999999999</v>
      </c>
      <c r="C30" s="23">
        <v>2129.9999800000001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30">
        <f>SUM(Table21[[#This Row],[150 | 72]:[166 | 71]])</f>
        <v>4267.5909799999999</v>
      </c>
    </row>
    <row r="31" spans="1:16" ht="29" x14ac:dyDescent="0.35">
      <c r="A31" s="4" t="s">
        <v>144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500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30">
        <f>SUM(Table21[[#This Row],[150 | 72]:[166 | 71]])</f>
        <v>500</v>
      </c>
    </row>
    <row r="32" spans="1:16" x14ac:dyDescent="0.35">
      <c r="A32" s="4" t="s">
        <v>150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385.66699999999997</v>
      </c>
      <c r="P32" s="30">
        <f>SUM(Table21[[#This Row],[150 | 72]:[166 | 71]])</f>
        <v>385.66699999999997</v>
      </c>
    </row>
    <row r="33" spans="1:16" x14ac:dyDescent="0.35">
      <c r="A33" s="4" t="s">
        <v>151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858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30">
        <f>SUM(Table21[[#This Row],[150 | 72]:[166 | 71]])</f>
        <v>858</v>
      </c>
    </row>
    <row r="34" spans="1:16" x14ac:dyDescent="0.35">
      <c r="A34" s="5" t="s">
        <v>167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530</v>
      </c>
      <c r="P34" s="30">
        <f>SUM(Table21[[#This Row],[150 | 72]:[166 | 71]])</f>
        <v>530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8"/>
  <sheetViews>
    <sheetView zoomScale="73" zoomScaleNormal="110" workbookViewId="0">
      <pane xSplit="1" ySplit="1" topLeftCell="B2" activePane="bottomRight" state="frozen"/>
      <selection pane="topRight"/>
      <selection pane="bottomLeft"/>
      <selection pane="bottomRight" activeCell="K29" sqref="K29"/>
    </sheetView>
  </sheetViews>
  <sheetFormatPr defaultRowHeight="14.5" x14ac:dyDescent="0.35"/>
  <cols>
    <col min="1" max="1" width="50" style="6" customWidth="1"/>
    <col min="2" max="19" width="10" customWidth="1"/>
  </cols>
  <sheetData>
    <row r="1" spans="1:20" x14ac:dyDescent="0.35">
      <c r="A1" s="14" t="s">
        <v>1</v>
      </c>
      <c r="B1" s="1" t="s">
        <v>213</v>
      </c>
      <c r="C1" s="1" t="s">
        <v>214</v>
      </c>
      <c r="D1" s="1" t="s">
        <v>215</v>
      </c>
      <c r="E1" s="1" t="s">
        <v>216</v>
      </c>
      <c r="F1" s="1" t="s">
        <v>217</v>
      </c>
      <c r="G1" s="1" t="s">
        <v>220</v>
      </c>
      <c r="H1" s="1" t="s">
        <v>218</v>
      </c>
      <c r="I1" s="1" t="s">
        <v>221</v>
      </c>
      <c r="J1" s="1" t="s">
        <v>207</v>
      </c>
      <c r="K1" s="1" t="s">
        <v>208</v>
      </c>
      <c r="L1" s="1" t="s">
        <v>209</v>
      </c>
      <c r="M1" s="1" t="s">
        <v>219</v>
      </c>
      <c r="N1" s="1" t="s">
        <v>222</v>
      </c>
      <c r="O1" s="1" t="s">
        <v>210</v>
      </c>
      <c r="P1" s="1" t="s">
        <v>211</v>
      </c>
      <c r="Q1" s="1" t="s">
        <v>223</v>
      </c>
      <c r="R1" s="1" t="s">
        <v>212</v>
      </c>
      <c r="S1" s="2" t="s">
        <v>224</v>
      </c>
      <c r="T1" s="1" t="s">
        <v>172</v>
      </c>
    </row>
    <row r="2" spans="1:20" x14ac:dyDescent="0.35">
      <c r="A2" s="4" t="s">
        <v>8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1500</v>
      </c>
      <c r="Q2" s="23">
        <v>0</v>
      </c>
      <c r="R2" s="23">
        <v>0</v>
      </c>
      <c r="S2" s="23">
        <v>0</v>
      </c>
      <c r="T2" s="29">
        <f>SUM(Table20[[#This Row],[150 | 78]:[170 | 76]])</f>
        <v>1500</v>
      </c>
    </row>
    <row r="3" spans="1:20" x14ac:dyDescent="0.35">
      <c r="A3" s="4" t="s">
        <v>11</v>
      </c>
      <c r="B3" s="23">
        <v>1200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30">
        <f>SUM(Table20[[#This Row],[150 | 78]:[170 | 76]])</f>
        <v>1200</v>
      </c>
    </row>
    <row r="4" spans="1:20" ht="29" x14ac:dyDescent="0.35">
      <c r="A4" s="4" t="s">
        <v>23</v>
      </c>
      <c r="B4" s="23">
        <v>3693.0340000000001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30">
        <f>SUM(Table20[[#This Row],[150 | 78]:[170 | 76]])</f>
        <v>3693.0340000000001</v>
      </c>
    </row>
    <row r="5" spans="1:20" x14ac:dyDescent="0.35">
      <c r="A5" s="4" t="s">
        <v>26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1250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30">
        <f>SUM(Table20[[#This Row],[150 | 78]:[170 | 76]])</f>
        <v>1250</v>
      </c>
    </row>
    <row r="6" spans="1:20" x14ac:dyDescent="0.35">
      <c r="A6" s="4" t="s">
        <v>32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1411.2739999999999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30">
        <f>SUM(Table20[[#This Row],[150 | 78]:[170 | 76]])</f>
        <v>1411.2739999999999</v>
      </c>
    </row>
    <row r="7" spans="1:20" ht="29" x14ac:dyDescent="0.35">
      <c r="A7" s="4" t="s">
        <v>36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34.774999999999999</v>
      </c>
      <c r="P7" s="23">
        <v>0</v>
      </c>
      <c r="Q7" s="23">
        <v>0</v>
      </c>
      <c r="R7" s="23">
        <v>0</v>
      </c>
      <c r="S7" s="23">
        <v>0</v>
      </c>
      <c r="T7" s="30">
        <f>SUM(Table20[[#This Row],[150 | 78]:[170 | 76]])</f>
        <v>34.774999999999999</v>
      </c>
    </row>
    <row r="8" spans="1:20" x14ac:dyDescent="0.35">
      <c r="A8" s="4" t="s">
        <v>38</v>
      </c>
      <c r="B8" s="23">
        <v>0</v>
      </c>
      <c r="C8" s="23">
        <v>0</v>
      </c>
      <c r="D8" s="23">
        <v>0</v>
      </c>
      <c r="E8" s="23">
        <v>1380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30">
        <f>SUM(Table20[[#This Row],[150 | 78]:[170 | 76]])</f>
        <v>1380</v>
      </c>
    </row>
    <row r="9" spans="1:20" x14ac:dyDescent="0.35">
      <c r="A9" s="4" t="s">
        <v>41</v>
      </c>
      <c r="B9" s="23">
        <v>0</v>
      </c>
      <c r="C9" s="23">
        <v>137.17574999999999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30">
        <f>SUM(Table20[[#This Row],[150 | 78]:[170 | 76]])</f>
        <v>137.17574999999999</v>
      </c>
    </row>
    <row r="10" spans="1:20" x14ac:dyDescent="0.35">
      <c r="A10" s="4" t="s">
        <v>48</v>
      </c>
      <c r="B10" s="23">
        <v>2810</v>
      </c>
      <c r="C10" s="23">
        <v>5.2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7199.3416700000007</v>
      </c>
      <c r="P10" s="23">
        <v>7827.433</v>
      </c>
      <c r="Q10" s="23">
        <v>0</v>
      </c>
      <c r="R10" s="23">
        <v>0</v>
      </c>
      <c r="S10" s="23">
        <v>0</v>
      </c>
      <c r="T10" s="30">
        <f>SUM(Table20[[#This Row],[150 | 78]:[170 | 76]])</f>
        <v>17841.97467</v>
      </c>
    </row>
    <row r="11" spans="1:20" x14ac:dyDescent="0.35">
      <c r="A11" s="4" t="s">
        <v>50</v>
      </c>
      <c r="B11" s="23">
        <v>0</v>
      </c>
      <c r="C11" s="23">
        <v>290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30">
        <f>SUM(Table20[[#This Row],[150 | 78]:[170 | 76]])</f>
        <v>290</v>
      </c>
    </row>
    <row r="12" spans="1:20" x14ac:dyDescent="0.35">
      <c r="A12" s="4" t="s">
        <v>65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112.5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30">
        <f>SUM(Table20[[#This Row],[150 | 78]:[170 | 76]])</f>
        <v>112.5</v>
      </c>
    </row>
    <row r="13" spans="1:20" x14ac:dyDescent="0.35">
      <c r="A13" s="4" t="s">
        <v>66</v>
      </c>
      <c r="B13" s="23">
        <v>0</v>
      </c>
      <c r="C13" s="23">
        <v>0</v>
      </c>
      <c r="D13" s="23">
        <v>0</v>
      </c>
      <c r="E13" s="23">
        <v>2855.8119999999999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30">
        <f>SUM(Table20[[#This Row],[150 | 78]:[170 | 76]])</f>
        <v>2855.8119999999999</v>
      </c>
    </row>
    <row r="14" spans="1:20" x14ac:dyDescent="0.35">
      <c r="A14" s="4" t="s">
        <v>67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2300</v>
      </c>
      <c r="M14" s="23">
        <v>0</v>
      </c>
      <c r="N14" s="23">
        <v>800</v>
      </c>
      <c r="O14" s="23">
        <v>132.45599999999999</v>
      </c>
      <c r="P14" s="23">
        <v>0</v>
      </c>
      <c r="Q14" s="23">
        <v>0</v>
      </c>
      <c r="R14" s="23">
        <v>341.15</v>
      </c>
      <c r="S14" s="23">
        <v>0</v>
      </c>
      <c r="T14" s="30">
        <f>SUM(Table20[[#This Row],[150 | 78]:[170 | 76]])</f>
        <v>3573.6060000000002</v>
      </c>
    </row>
    <row r="15" spans="1:20" x14ac:dyDescent="0.35">
      <c r="A15" s="4" t="s">
        <v>69</v>
      </c>
      <c r="B15" s="23">
        <v>0</v>
      </c>
      <c r="C15" s="23">
        <v>0</v>
      </c>
      <c r="D15" s="23">
        <v>2185.6239999999998</v>
      </c>
      <c r="E15" s="23">
        <v>0</v>
      </c>
      <c r="F15" s="23">
        <v>0</v>
      </c>
      <c r="G15" s="23">
        <v>0</v>
      </c>
      <c r="H15" s="23">
        <v>0</v>
      </c>
      <c r="I15" s="23">
        <v>8000</v>
      </c>
      <c r="J15" s="23">
        <v>6633.2089999999998</v>
      </c>
      <c r="K15" s="23">
        <v>3982.5189999999998</v>
      </c>
      <c r="L15" s="23">
        <v>-3.1859999999999999</v>
      </c>
      <c r="M15" s="23">
        <v>0</v>
      </c>
      <c r="N15" s="23">
        <v>400</v>
      </c>
      <c r="O15" s="23">
        <v>2215.3719999999998</v>
      </c>
      <c r="P15" s="23">
        <v>0</v>
      </c>
      <c r="Q15" s="23">
        <v>0</v>
      </c>
      <c r="R15" s="23">
        <v>0</v>
      </c>
      <c r="S15" s="23">
        <v>0</v>
      </c>
      <c r="T15" s="30">
        <f>SUM(Table20[[#This Row],[150 | 78]:[170 | 76]])</f>
        <v>23413.537999999997</v>
      </c>
    </row>
    <row r="16" spans="1:20" x14ac:dyDescent="0.35">
      <c r="A16" s="4" t="s">
        <v>71</v>
      </c>
      <c r="B16" s="23">
        <v>360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30">
        <f>SUM(Table20[[#This Row],[150 | 78]:[170 | 76]])</f>
        <v>360</v>
      </c>
    </row>
    <row r="17" spans="1:20" ht="29" x14ac:dyDescent="0.35">
      <c r="A17" s="4" t="s">
        <v>78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800</v>
      </c>
      <c r="K17" s="23">
        <v>0</v>
      </c>
      <c r="L17" s="23">
        <v>0</v>
      </c>
      <c r="M17" s="23">
        <v>0</v>
      </c>
      <c r="N17" s="23">
        <v>0</v>
      </c>
      <c r="O17" s="23">
        <v>55</v>
      </c>
      <c r="P17" s="23">
        <v>0</v>
      </c>
      <c r="Q17" s="23">
        <v>0</v>
      </c>
      <c r="R17" s="23">
        <v>0</v>
      </c>
      <c r="S17" s="23">
        <v>0</v>
      </c>
      <c r="T17" s="30">
        <f>SUM(Table20[[#This Row],[150 | 78]:[170 | 76]])</f>
        <v>855</v>
      </c>
    </row>
    <row r="18" spans="1:20" x14ac:dyDescent="0.35">
      <c r="A18" s="4" t="s">
        <v>84</v>
      </c>
      <c r="B18" s="23">
        <v>0</v>
      </c>
      <c r="C18" s="23">
        <v>0</v>
      </c>
      <c r="D18" s="23">
        <v>0</v>
      </c>
      <c r="E18" s="23">
        <v>1000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30">
        <f>SUM(Table20[[#This Row],[150 | 78]:[170 | 76]])</f>
        <v>1000</v>
      </c>
    </row>
    <row r="19" spans="1:20" x14ac:dyDescent="0.35">
      <c r="A19" s="4" t="s">
        <v>85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1500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30">
        <f>SUM(Table20[[#This Row],[150 | 78]:[170 | 76]])</f>
        <v>1500</v>
      </c>
    </row>
    <row r="20" spans="1:20" ht="29" x14ac:dyDescent="0.35">
      <c r="A20" s="4" t="s">
        <v>91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326.89999999999998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30">
        <f>SUM(Table20[[#This Row],[150 | 78]:[170 | 76]])</f>
        <v>326.89999999999998</v>
      </c>
    </row>
    <row r="21" spans="1:20" x14ac:dyDescent="0.35">
      <c r="A21" s="4" t="s">
        <v>93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950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710</v>
      </c>
      <c r="S21" s="23">
        <v>0</v>
      </c>
      <c r="T21" s="30">
        <f>SUM(Table20[[#This Row],[150 | 78]:[170 | 76]])</f>
        <v>1660</v>
      </c>
    </row>
    <row r="22" spans="1:20" x14ac:dyDescent="0.35">
      <c r="A22" s="4" t="s">
        <v>98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500</v>
      </c>
      <c r="I22" s="23">
        <v>0</v>
      </c>
      <c r="J22" s="23">
        <v>0</v>
      </c>
      <c r="K22" s="23">
        <v>3500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30">
        <f>SUM(Table20[[#This Row],[150 | 78]:[170 | 76]])</f>
        <v>4000</v>
      </c>
    </row>
    <row r="23" spans="1:20" x14ac:dyDescent="0.35">
      <c r="A23" s="4" t="s">
        <v>103</v>
      </c>
      <c r="B23" s="23">
        <v>11000.2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30">
        <f>SUM(Table20[[#This Row],[150 | 78]:[170 | 76]])</f>
        <v>11000.2</v>
      </c>
    </row>
    <row r="24" spans="1:20" x14ac:dyDescent="0.35">
      <c r="A24" s="4" t="s">
        <v>104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3103.2779999999998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30">
        <f>SUM(Table20[[#This Row],[150 | 78]:[170 | 76]])</f>
        <v>3103.2779999999998</v>
      </c>
    </row>
    <row r="25" spans="1:20" x14ac:dyDescent="0.35">
      <c r="A25" s="4" t="s">
        <v>109</v>
      </c>
      <c r="B25" s="23">
        <v>0</v>
      </c>
      <c r="C25" s="23">
        <v>0</v>
      </c>
      <c r="D25" s="23">
        <v>2500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30">
        <f>SUM(Table20[[#This Row],[150 | 78]:[170 | 76]])</f>
        <v>2500</v>
      </c>
    </row>
    <row r="26" spans="1:20" x14ac:dyDescent="0.35">
      <c r="A26" s="4" t="s">
        <v>110</v>
      </c>
      <c r="B26" s="23">
        <v>0</v>
      </c>
      <c r="C26" s="23">
        <v>575.08007999999995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30">
        <f>SUM(Table20[[#This Row],[150 | 78]:[170 | 76]])</f>
        <v>575.08007999999995</v>
      </c>
    </row>
    <row r="27" spans="1:20" x14ac:dyDescent="0.35">
      <c r="A27" s="4" t="s">
        <v>117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295.77199999999999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30">
        <f>SUM(Table20[[#This Row],[150 | 78]:[170 | 76]])</f>
        <v>295.77199999999999</v>
      </c>
    </row>
    <row r="28" spans="1:20" x14ac:dyDescent="0.35">
      <c r="A28" s="4" t="s">
        <v>122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220.5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30">
        <f>SUM(Table20[[#This Row],[150 | 78]:[170 | 76]])</f>
        <v>220.5</v>
      </c>
    </row>
    <row r="29" spans="1:20" x14ac:dyDescent="0.35">
      <c r="A29" s="4" t="s">
        <v>123</v>
      </c>
      <c r="B29" s="23">
        <v>12144.495000000001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1498.579</v>
      </c>
      <c r="L29" s="23">
        <v>3500</v>
      </c>
      <c r="M29" s="23">
        <v>0</v>
      </c>
      <c r="N29" s="23">
        <v>3324.1930000000002</v>
      </c>
      <c r="O29" s="23">
        <v>2271.2869999999998</v>
      </c>
      <c r="P29" s="23">
        <v>0</v>
      </c>
      <c r="Q29" s="23">
        <v>0</v>
      </c>
      <c r="R29" s="23">
        <v>0</v>
      </c>
      <c r="S29" s="23">
        <v>0</v>
      </c>
      <c r="T29" s="30">
        <f>SUM(Table20[[#This Row],[150 | 78]:[170 | 76]])</f>
        <v>22738.554</v>
      </c>
    </row>
    <row r="30" spans="1:20" x14ac:dyDescent="0.35">
      <c r="A30" s="4" t="s">
        <v>130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1731.2919999999999</v>
      </c>
      <c r="K30" s="23">
        <v>12962.075000000001</v>
      </c>
      <c r="L30" s="23">
        <v>0</v>
      </c>
      <c r="M30" s="23">
        <v>2077.6149999999998</v>
      </c>
      <c r="N30" s="23">
        <v>0</v>
      </c>
      <c r="O30" s="23">
        <v>882.81700000000001</v>
      </c>
      <c r="P30" s="23">
        <v>0</v>
      </c>
      <c r="Q30" s="23">
        <v>2550</v>
      </c>
      <c r="R30" s="23">
        <v>0</v>
      </c>
      <c r="S30" s="23">
        <v>1180.81</v>
      </c>
      <c r="T30" s="30">
        <f>SUM(Table20[[#This Row],[150 | 78]:[170 | 76]])</f>
        <v>21384.609</v>
      </c>
    </row>
    <row r="31" spans="1:20" x14ac:dyDescent="0.35">
      <c r="A31" s="4" t="s">
        <v>132</v>
      </c>
      <c r="B31" s="23">
        <v>3600.0000100000002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30">
        <f>SUM(Table20[[#This Row],[150 | 78]:[170 | 76]])</f>
        <v>3600.0000100000002</v>
      </c>
    </row>
    <row r="32" spans="1:20" ht="29" x14ac:dyDescent="0.35">
      <c r="A32" s="4" t="s">
        <v>144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300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30">
        <f>SUM(Table20[[#This Row],[150 | 78]:[170 | 76]])</f>
        <v>300</v>
      </c>
    </row>
    <row r="33" spans="1:20" x14ac:dyDescent="0.35">
      <c r="A33" s="4" t="s">
        <v>146</v>
      </c>
      <c r="B33" s="23">
        <v>0</v>
      </c>
      <c r="C33" s="23">
        <v>0</v>
      </c>
      <c r="D33" s="23">
        <v>0</v>
      </c>
      <c r="E33" s="23">
        <v>0</v>
      </c>
      <c r="F33" s="23">
        <v>323.26900000000001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30">
        <f>SUM(Table20[[#This Row],[150 | 78]:[170 | 76]])</f>
        <v>323.26900000000001</v>
      </c>
    </row>
    <row r="34" spans="1:20" x14ac:dyDescent="0.35">
      <c r="A34" s="4" t="s">
        <v>147</v>
      </c>
      <c r="B34" s="23">
        <v>0</v>
      </c>
      <c r="C34" s="23">
        <v>80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30">
        <f>SUM(Table20[[#This Row],[150 | 78]:[170 | 76]])</f>
        <v>80</v>
      </c>
    </row>
    <row r="35" spans="1:20" x14ac:dyDescent="0.35">
      <c r="A35" s="4" t="s">
        <v>151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1600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30">
        <f>SUM(Table20[[#This Row],[150 | 78]:[170 | 76]])</f>
        <v>1600</v>
      </c>
    </row>
    <row r="36" spans="1:20" ht="29" x14ac:dyDescent="0.35">
      <c r="A36" s="4" t="s">
        <v>157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600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30">
        <f>SUM(Table20[[#This Row],[150 | 78]:[170 | 76]])</f>
        <v>600</v>
      </c>
    </row>
    <row r="37" spans="1:20" x14ac:dyDescent="0.35">
      <c r="A37" s="4" t="s">
        <v>163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270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30">
        <f>SUM(Table20[[#This Row],[150 | 78]:[170 | 76]])</f>
        <v>270</v>
      </c>
    </row>
    <row r="38" spans="1:20" x14ac:dyDescent="0.35">
      <c r="A38" s="5" t="s">
        <v>167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50</v>
      </c>
      <c r="S38" s="23">
        <v>0</v>
      </c>
      <c r="T38" s="30">
        <f>SUM(Table20[[#This Row],[150 | 78]:[170 | 76]])</f>
        <v>50</v>
      </c>
    </row>
  </sheetData>
  <sheetProtection sheet="1" objects="1" scenarios="1" selectLockedCells="1" selectUnlockedCells="1"/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586434A937E4AB38FF5C162D1FCC4" ma:contentTypeVersion="16" ma:contentTypeDescription="Create a new document." ma:contentTypeScope="" ma:versionID="995d5b88194d6509d8489165e2f081b0">
  <xsd:schema xmlns:xsd="http://www.w3.org/2001/XMLSchema" xmlns:xs="http://www.w3.org/2001/XMLSchema" xmlns:p="http://schemas.microsoft.com/office/2006/metadata/properties" xmlns:ns2="72348983-faa2-41b7-b2ce-4710186dd419" xmlns:ns3="8b4d7f49-c95d-4b7a-a7ca-101807945308" targetNamespace="http://schemas.microsoft.com/office/2006/metadata/properties" ma:root="true" ma:fieldsID="7f538500b04ed45235f5376c41511299" ns2:_="" ns3:_="">
    <xsd:import namespace="72348983-faa2-41b7-b2ce-4710186dd419"/>
    <xsd:import namespace="8b4d7f49-c95d-4b7a-a7ca-101807945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x0052_FF2024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48983-faa2-41b7-b2ce-4710186dd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052_FF2024" ma:index="13" nillable="true" ma:displayName="RFF 2024" ma:format="Dropdown" ma:internalName="_x0052_FF2024">
      <xsd:simpleType>
        <xsd:restriction base="dms:Text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6bbc6b8-f51d-486b-9945-7ad67a6910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f49-c95d-4b7a-a7ca-1018079453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542946f-bb7a-464c-a488-b6be6bb00e56}" ma:internalName="TaxCatchAll" ma:showField="CatchAllData" ma:web="8b4d7f49-c95d-4b7a-a7ca-101807945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2_FF2024 xmlns="72348983-faa2-41b7-b2ce-4710186dd419" xsi:nil="true"/>
    <lcf76f155ced4ddcb4097134ff3c332f xmlns="72348983-faa2-41b7-b2ce-4710186dd419">
      <Terms xmlns="http://schemas.microsoft.com/office/infopath/2007/PartnerControls"/>
    </lcf76f155ced4ddcb4097134ff3c332f>
    <TaxCatchAll xmlns="8b4d7f49-c95d-4b7a-a7ca-1018079453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A9D484-F8F3-433B-B0DB-FB00B025C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348983-faa2-41b7-b2ce-4710186dd419"/>
    <ds:schemaRef ds:uri="8b4d7f49-c95d-4b7a-a7ca-101807945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C21121-2DD7-4BB2-A218-5AC0735B4810}">
  <ds:schemaRefs>
    <ds:schemaRef ds:uri="http://schemas.microsoft.com/office/2006/metadata/properties"/>
    <ds:schemaRef ds:uri="http://schemas.microsoft.com/office/infopath/2007/PartnerControls"/>
    <ds:schemaRef ds:uri="72348983-faa2-41b7-b2ce-4710186dd419"/>
    <ds:schemaRef ds:uri="8b4d7f49-c95d-4b7a-a7ca-101807945308"/>
  </ds:schemaRefs>
</ds:datastoreItem>
</file>

<file path=customXml/itemProps3.xml><?xml version="1.0" encoding="utf-8"?>
<ds:datastoreItem xmlns:ds="http://schemas.openxmlformats.org/officeDocument/2006/customXml" ds:itemID="{C57EC328-4699-4FD6-A42F-6DEEF1B92EF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c1f713-3bb1-42cd-b544-de7cf2cb548b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03 Totalbeløp per mottaker</vt:lpstr>
      <vt:lpstr>02 Totalbeløp per mottaker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Forklaring kap.post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Aakhus-Særvoll, Karene</cp:lastModifiedBy>
  <cp:revision/>
  <dcterms:created xsi:type="dcterms:W3CDTF">2026-02-26T13:58:16Z</dcterms:created>
  <dcterms:modified xsi:type="dcterms:W3CDTF">2026-03-01T18:11:59Z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0x01010045E586434A937E4AB38FF5C162D1FCC4</vt:lpwstr>
  </property>
  <property fmtid="{D5CDD505-2E9C-101B-9397-08002B2CF9AE}" pid="3" name="MediaServiceImageTags">
    <vt:lpwstr/>
  </property>
</Properties>
</file>